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E:\TRASTERO\OneDrive\Documentos\Calendario perpetuo\"/>
    </mc:Choice>
  </mc:AlternateContent>
  <xr:revisionPtr revIDLastSave="6" documentId="50685B483405F602B8940EE4B6AEA67B5DA4A92D" xr6:coauthVersionLast="21" xr6:coauthVersionMax="21" xr10:uidLastSave="{0E5A2F16-09A7-47C8-873E-1D1E5BFDEA09}"/>
  <bookViews>
    <workbookView xWindow="0" yWindow="0" windowWidth="19200" windowHeight="11370" xr2:uid="{00000000-000D-0000-FFFF-FFFF00000000}"/>
  </bookViews>
  <sheets>
    <sheet name="Hoja1" sheetId="1" r:id="rId1"/>
  </sheets>
  <calcPr calcId="171027"/>
</workbook>
</file>

<file path=xl/calcChain.xml><?xml version="1.0" encoding="utf-8"?>
<calcChain xmlns="http://schemas.openxmlformats.org/spreadsheetml/2006/main">
  <c r="L3" i="1" l="1"/>
  <c r="R55" i="1" l="1"/>
  <c r="S55" i="1" s="1"/>
  <c r="T55" i="1" s="1"/>
  <c r="U55" i="1" s="1"/>
  <c r="V55" i="1" s="1"/>
  <c r="W55" i="1" s="1"/>
  <c r="X55" i="1" s="1"/>
  <c r="J55" i="1"/>
  <c r="K55" i="1" s="1"/>
  <c r="L55" i="1" s="1"/>
  <c r="M55" i="1" s="1"/>
  <c r="N55" i="1" s="1"/>
  <c r="O55" i="1" s="1"/>
  <c r="P55" i="1" s="1"/>
  <c r="B55" i="1"/>
  <c r="C55" i="1" s="1"/>
  <c r="D55" i="1" s="1"/>
  <c r="E55" i="1" s="1"/>
  <c r="F55" i="1" s="1"/>
  <c r="G55" i="1" s="1"/>
  <c r="H55" i="1" s="1"/>
  <c r="X54" i="1"/>
  <c r="W54" i="1"/>
  <c r="V54" i="1"/>
  <c r="U54" i="1"/>
  <c r="T54" i="1"/>
  <c r="S54" i="1"/>
  <c r="R54" i="1"/>
  <c r="P54" i="1"/>
  <c r="O54" i="1"/>
  <c r="N54" i="1"/>
  <c r="M54" i="1"/>
  <c r="L54" i="1"/>
  <c r="K54" i="1"/>
  <c r="J54" i="1"/>
  <c r="H54" i="1"/>
  <c r="G54" i="1"/>
  <c r="F54" i="1"/>
  <c r="E54" i="1"/>
  <c r="D54" i="1"/>
  <c r="C54" i="1"/>
  <c r="B54" i="1"/>
  <c r="R8" i="1"/>
  <c r="S8" i="1" s="1"/>
  <c r="T8" i="1" s="1"/>
  <c r="U8" i="1" s="1"/>
  <c r="V8" i="1" s="1"/>
  <c r="W8" i="1" s="1"/>
  <c r="X8" i="1" s="1"/>
  <c r="J8" i="1"/>
  <c r="K8" i="1" s="1"/>
  <c r="L8" i="1" s="1"/>
  <c r="M8" i="1" s="1"/>
  <c r="N8" i="1" s="1"/>
  <c r="O8" i="1" s="1"/>
  <c r="P8" i="1" s="1"/>
  <c r="X7" i="1"/>
  <c r="W7" i="1"/>
  <c r="V7" i="1"/>
  <c r="U7" i="1"/>
  <c r="T7" i="1"/>
  <c r="S7" i="1"/>
  <c r="R7" i="1"/>
  <c r="J7" i="1"/>
  <c r="K7" i="1"/>
  <c r="L7" i="1"/>
  <c r="M7" i="1"/>
  <c r="N7" i="1"/>
  <c r="O7" i="1"/>
  <c r="P7" i="1"/>
  <c r="B8" i="1"/>
  <c r="C8" i="1"/>
  <c r="D8" i="1" s="1"/>
  <c r="E8" i="1" s="1"/>
  <c r="F8" i="1" s="1"/>
  <c r="G8" i="1" s="1"/>
  <c r="H8" i="1" s="1"/>
  <c r="B6" i="1" s="1"/>
  <c r="B18" i="1"/>
  <c r="C18" i="1" s="1"/>
  <c r="D18" i="1" s="1"/>
  <c r="E18" i="1" s="1"/>
  <c r="F18" i="1" s="1"/>
  <c r="G18" i="1" s="1"/>
  <c r="H18" i="1" s="1"/>
  <c r="B27" i="1"/>
  <c r="C27" i="1" s="1"/>
  <c r="D27" i="1" s="1"/>
  <c r="E27" i="1" s="1"/>
  <c r="F27" i="1" s="1"/>
  <c r="G27" i="1" s="1"/>
  <c r="H27" i="1" s="1"/>
  <c r="H7" i="1"/>
  <c r="G7" i="1"/>
  <c r="F7" i="1"/>
  <c r="E7" i="1"/>
  <c r="D7" i="1"/>
  <c r="C7" i="1"/>
  <c r="B7" i="1"/>
  <c r="R45" i="1"/>
  <c r="S45" i="1" s="1"/>
  <c r="T45" i="1" s="1"/>
  <c r="U45" i="1" s="1"/>
  <c r="V45" i="1" s="1"/>
  <c r="W45" i="1" s="1"/>
  <c r="X45" i="1" s="1"/>
  <c r="J45" i="1"/>
  <c r="K45" i="1" s="1"/>
  <c r="L45" i="1" s="1"/>
  <c r="M45" i="1" s="1"/>
  <c r="N45" i="1" s="1"/>
  <c r="O45" i="1" s="1"/>
  <c r="P45" i="1" s="1"/>
  <c r="B45" i="1"/>
  <c r="C45" i="1" s="1"/>
  <c r="D45" i="1" s="1"/>
  <c r="E45" i="1" s="1"/>
  <c r="F45" i="1" s="1"/>
  <c r="G45" i="1" s="1"/>
  <c r="H45" i="1" s="1"/>
  <c r="R36" i="1"/>
  <c r="S36" i="1" s="1"/>
  <c r="T36" i="1" s="1"/>
  <c r="U36" i="1" s="1"/>
  <c r="V36" i="1" s="1"/>
  <c r="W36" i="1" s="1"/>
  <c r="X36" i="1" s="1"/>
  <c r="J36" i="1"/>
  <c r="K36" i="1" s="1"/>
  <c r="L36" i="1" s="1"/>
  <c r="M36" i="1" s="1"/>
  <c r="N36" i="1" s="1"/>
  <c r="O36" i="1" s="1"/>
  <c r="P36" i="1" s="1"/>
  <c r="B36" i="1"/>
  <c r="C36" i="1" s="1"/>
  <c r="D36" i="1" s="1"/>
  <c r="E36" i="1" s="1"/>
  <c r="F36" i="1" s="1"/>
  <c r="G36" i="1" s="1"/>
  <c r="H36" i="1" s="1"/>
  <c r="R27" i="1"/>
  <c r="S27" i="1" s="1"/>
  <c r="T27" i="1" s="1"/>
  <c r="U27" i="1" s="1"/>
  <c r="V27" i="1" s="1"/>
  <c r="W27" i="1" s="1"/>
  <c r="X27" i="1" s="1"/>
  <c r="J27" i="1"/>
  <c r="K27" i="1" s="1"/>
  <c r="L27" i="1" s="1"/>
  <c r="M27" i="1" s="1"/>
  <c r="N27" i="1" s="1"/>
  <c r="O27" i="1" s="1"/>
  <c r="P27" i="1" s="1"/>
  <c r="R18" i="1"/>
  <c r="S18" i="1" s="1"/>
  <c r="T18" i="1" s="1"/>
  <c r="U18" i="1" s="1"/>
  <c r="V18" i="1" s="1"/>
  <c r="W18" i="1" s="1"/>
  <c r="X18" i="1" s="1"/>
  <c r="J18" i="1"/>
  <c r="K18" i="1" s="1"/>
  <c r="L18" i="1" s="1"/>
  <c r="M18" i="1" s="1"/>
  <c r="N18" i="1" s="1"/>
  <c r="O18" i="1" s="1"/>
  <c r="P18" i="1" s="1"/>
  <c r="X44" i="1"/>
  <c r="W44" i="1"/>
  <c r="V44" i="1"/>
  <c r="U44" i="1"/>
  <c r="T44" i="1"/>
  <c r="S44" i="1"/>
  <c r="R44" i="1"/>
  <c r="P44" i="1"/>
  <c r="O44" i="1"/>
  <c r="N44" i="1"/>
  <c r="M44" i="1"/>
  <c r="L44" i="1"/>
  <c r="K44" i="1"/>
  <c r="J44" i="1"/>
  <c r="H44" i="1"/>
  <c r="G44" i="1"/>
  <c r="F44" i="1"/>
  <c r="E44" i="1"/>
  <c r="D44" i="1"/>
  <c r="C44" i="1"/>
  <c r="B44" i="1"/>
  <c r="X35" i="1"/>
  <c r="W35" i="1"/>
  <c r="V35" i="1"/>
  <c r="U35" i="1"/>
  <c r="T35" i="1"/>
  <c r="S35" i="1"/>
  <c r="R35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J26" i="1"/>
  <c r="H26" i="1"/>
  <c r="G26" i="1"/>
  <c r="F26" i="1"/>
  <c r="E26" i="1"/>
  <c r="D26" i="1"/>
  <c r="C26" i="1"/>
  <c r="B26" i="1"/>
  <c r="X17" i="1"/>
  <c r="W17" i="1"/>
  <c r="V17" i="1"/>
  <c r="U17" i="1"/>
  <c r="T17" i="1"/>
  <c r="S17" i="1"/>
  <c r="R17" i="1"/>
  <c r="P17" i="1"/>
  <c r="O17" i="1"/>
  <c r="N17" i="1"/>
  <c r="M17" i="1"/>
  <c r="L17" i="1"/>
  <c r="K17" i="1"/>
  <c r="J17" i="1"/>
  <c r="H17" i="1"/>
  <c r="G17" i="1"/>
  <c r="F17" i="1"/>
  <c r="E17" i="1"/>
  <c r="B17" i="1"/>
  <c r="C17" i="1"/>
  <c r="D17" i="1"/>
  <c r="B16" i="1"/>
  <c r="B19" i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R46" i="1" l="1"/>
  <c r="S46" i="1" s="1"/>
  <c r="T46" i="1" s="1"/>
  <c r="U46" i="1" s="1"/>
  <c r="V46" i="1" s="1"/>
  <c r="W46" i="1" s="1"/>
  <c r="X46" i="1" s="1"/>
  <c r="R47" i="1" s="1"/>
  <c r="S47" i="1" s="1"/>
  <c r="T47" i="1" s="1"/>
  <c r="U47" i="1" s="1"/>
  <c r="V47" i="1" s="1"/>
  <c r="W47" i="1" s="1"/>
  <c r="X47" i="1" s="1"/>
  <c r="R48" i="1" s="1"/>
  <c r="S48" i="1" s="1"/>
  <c r="T48" i="1" s="1"/>
  <c r="U48" i="1" s="1"/>
  <c r="V48" i="1" s="1"/>
  <c r="W48" i="1" s="1"/>
  <c r="X48" i="1" s="1"/>
  <c r="R49" i="1" s="1"/>
  <c r="S49" i="1" s="1"/>
  <c r="T49" i="1" s="1"/>
  <c r="U49" i="1" s="1"/>
  <c r="V49" i="1" s="1"/>
  <c r="W49" i="1" s="1"/>
  <c r="X49" i="1" s="1"/>
  <c r="R50" i="1" s="1"/>
  <c r="S50" i="1" s="1"/>
  <c r="T50" i="1" s="1"/>
  <c r="U50" i="1" s="1"/>
  <c r="V50" i="1" s="1"/>
  <c r="W50" i="1" s="1"/>
  <c r="X50" i="1" s="1"/>
  <c r="R43" i="1"/>
  <c r="J37" i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34" i="1"/>
  <c r="B9" i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R28" i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25" i="1"/>
  <c r="B34" i="1"/>
  <c r="B37" i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J25" i="1"/>
  <c r="J28" i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B25" i="1"/>
  <c r="B28" i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J16" i="1"/>
  <c r="J19" i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43" i="1"/>
  <c r="J46" i="1"/>
  <c r="K46" i="1" s="1"/>
  <c r="L46" i="1" s="1"/>
  <c r="M46" i="1" s="1"/>
  <c r="N46" i="1" s="1"/>
  <c r="O46" i="1" s="1"/>
  <c r="P46" i="1" s="1"/>
  <c r="J47" i="1" s="1"/>
  <c r="K47" i="1" s="1"/>
  <c r="L47" i="1" s="1"/>
  <c r="M47" i="1" s="1"/>
  <c r="N47" i="1" s="1"/>
  <c r="O47" i="1" s="1"/>
  <c r="P47" i="1" s="1"/>
  <c r="J48" i="1" s="1"/>
  <c r="K48" i="1" s="1"/>
  <c r="L48" i="1" s="1"/>
  <c r="M48" i="1" s="1"/>
  <c r="N48" i="1" s="1"/>
  <c r="O48" i="1" s="1"/>
  <c r="P48" i="1" s="1"/>
  <c r="J49" i="1" s="1"/>
  <c r="K49" i="1" s="1"/>
  <c r="L49" i="1" s="1"/>
  <c r="M49" i="1" s="1"/>
  <c r="N49" i="1" s="1"/>
  <c r="O49" i="1" s="1"/>
  <c r="P49" i="1" s="1"/>
  <c r="J50" i="1" s="1"/>
  <c r="K50" i="1" s="1"/>
  <c r="L50" i="1" s="1"/>
  <c r="M50" i="1" s="1"/>
  <c r="N50" i="1" s="1"/>
  <c r="O50" i="1" s="1"/>
  <c r="P50" i="1" s="1"/>
  <c r="J6" i="1"/>
  <c r="J9" i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53" i="1"/>
  <c r="J56" i="1"/>
  <c r="K56" i="1" s="1"/>
  <c r="L56" i="1" s="1"/>
  <c r="M56" i="1" s="1"/>
  <c r="N56" i="1" s="1"/>
  <c r="O56" i="1" s="1"/>
  <c r="P56" i="1" s="1"/>
  <c r="J57" i="1" s="1"/>
  <c r="K57" i="1" s="1"/>
  <c r="L57" i="1" s="1"/>
  <c r="M57" i="1" s="1"/>
  <c r="N57" i="1" s="1"/>
  <c r="O57" i="1" s="1"/>
  <c r="P57" i="1" s="1"/>
  <c r="J58" i="1" s="1"/>
  <c r="K58" i="1" s="1"/>
  <c r="L58" i="1" s="1"/>
  <c r="M58" i="1" s="1"/>
  <c r="N58" i="1" s="1"/>
  <c r="O58" i="1" s="1"/>
  <c r="P58" i="1" s="1"/>
  <c r="J59" i="1" s="1"/>
  <c r="K59" i="1" s="1"/>
  <c r="L59" i="1" s="1"/>
  <c r="M59" i="1" s="1"/>
  <c r="N59" i="1" s="1"/>
  <c r="O59" i="1" s="1"/>
  <c r="P59" i="1" s="1"/>
  <c r="J60" i="1" s="1"/>
  <c r="K60" i="1" s="1"/>
  <c r="L60" i="1" s="1"/>
  <c r="M60" i="1" s="1"/>
  <c r="N60" i="1" s="1"/>
  <c r="O60" i="1" s="1"/>
  <c r="P60" i="1" s="1"/>
  <c r="R19" i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16" i="1"/>
  <c r="B46" i="1"/>
  <c r="C46" i="1" s="1"/>
  <c r="D46" i="1" s="1"/>
  <c r="E46" i="1" s="1"/>
  <c r="F46" i="1" s="1"/>
  <c r="G46" i="1" s="1"/>
  <c r="H46" i="1" s="1"/>
  <c r="B47" i="1" s="1"/>
  <c r="C47" i="1" s="1"/>
  <c r="D47" i="1" s="1"/>
  <c r="E47" i="1" s="1"/>
  <c r="F47" i="1" s="1"/>
  <c r="G47" i="1" s="1"/>
  <c r="H47" i="1" s="1"/>
  <c r="B48" i="1" s="1"/>
  <c r="C48" i="1" s="1"/>
  <c r="D48" i="1" s="1"/>
  <c r="E48" i="1" s="1"/>
  <c r="F48" i="1" s="1"/>
  <c r="G48" i="1" s="1"/>
  <c r="H48" i="1" s="1"/>
  <c r="B49" i="1" s="1"/>
  <c r="C49" i="1" s="1"/>
  <c r="D49" i="1" s="1"/>
  <c r="E49" i="1" s="1"/>
  <c r="F49" i="1" s="1"/>
  <c r="G49" i="1" s="1"/>
  <c r="H49" i="1" s="1"/>
  <c r="B50" i="1" s="1"/>
  <c r="C50" i="1" s="1"/>
  <c r="D50" i="1" s="1"/>
  <c r="E50" i="1" s="1"/>
  <c r="F50" i="1" s="1"/>
  <c r="G50" i="1" s="1"/>
  <c r="H50" i="1" s="1"/>
  <c r="B43" i="1"/>
  <c r="R9" i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6" i="1"/>
  <c r="B56" i="1"/>
  <c r="C56" i="1" s="1"/>
  <c r="D56" i="1" s="1"/>
  <c r="E56" i="1" s="1"/>
  <c r="F56" i="1" s="1"/>
  <c r="G56" i="1" s="1"/>
  <c r="H56" i="1" s="1"/>
  <c r="B57" i="1" s="1"/>
  <c r="C57" i="1" s="1"/>
  <c r="D57" i="1" s="1"/>
  <c r="E57" i="1" s="1"/>
  <c r="F57" i="1" s="1"/>
  <c r="G57" i="1" s="1"/>
  <c r="H57" i="1" s="1"/>
  <c r="B58" i="1" s="1"/>
  <c r="C58" i="1" s="1"/>
  <c r="D58" i="1" s="1"/>
  <c r="E58" i="1" s="1"/>
  <c r="F58" i="1" s="1"/>
  <c r="G58" i="1" s="1"/>
  <c r="H58" i="1" s="1"/>
  <c r="B59" i="1" s="1"/>
  <c r="C59" i="1" s="1"/>
  <c r="D59" i="1" s="1"/>
  <c r="E59" i="1" s="1"/>
  <c r="F59" i="1" s="1"/>
  <c r="G59" i="1" s="1"/>
  <c r="H59" i="1" s="1"/>
  <c r="B60" i="1" s="1"/>
  <c r="C60" i="1" s="1"/>
  <c r="D60" i="1" s="1"/>
  <c r="E60" i="1" s="1"/>
  <c r="F60" i="1" s="1"/>
  <c r="G60" i="1" s="1"/>
  <c r="H60" i="1" s="1"/>
  <c r="B53" i="1"/>
  <c r="R56" i="1"/>
  <c r="S56" i="1" s="1"/>
  <c r="T56" i="1" s="1"/>
  <c r="U56" i="1" s="1"/>
  <c r="V56" i="1" s="1"/>
  <c r="W56" i="1" s="1"/>
  <c r="X56" i="1" s="1"/>
  <c r="R57" i="1" s="1"/>
  <c r="S57" i="1" s="1"/>
  <c r="T57" i="1" s="1"/>
  <c r="U57" i="1" s="1"/>
  <c r="V57" i="1" s="1"/>
  <c r="W57" i="1" s="1"/>
  <c r="X57" i="1" s="1"/>
  <c r="R58" i="1" s="1"/>
  <c r="S58" i="1" s="1"/>
  <c r="T58" i="1" s="1"/>
  <c r="U58" i="1" s="1"/>
  <c r="V58" i="1" s="1"/>
  <c r="W58" i="1" s="1"/>
  <c r="X58" i="1" s="1"/>
  <c r="R59" i="1" s="1"/>
  <c r="S59" i="1" s="1"/>
  <c r="T59" i="1" s="1"/>
  <c r="U59" i="1" s="1"/>
  <c r="V59" i="1" s="1"/>
  <c r="W59" i="1" s="1"/>
  <c r="X59" i="1" s="1"/>
  <c r="R60" i="1" s="1"/>
  <c r="S60" i="1" s="1"/>
  <c r="T60" i="1" s="1"/>
  <c r="U60" i="1" s="1"/>
  <c r="V60" i="1" s="1"/>
  <c r="W60" i="1" s="1"/>
  <c r="X60" i="1" s="1"/>
  <c r="R53" i="1"/>
  <c r="R34" i="1"/>
  <c r="R37" i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</calcChain>
</file>

<file path=xl/sharedStrings.xml><?xml version="1.0" encoding="utf-8"?>
<sst xmlns="http://schemas.openxmlformats.org/spreadsheetml/2006/main" count="4" uniqueCount="4">
  <si>
    <t>CALENDARIO PERPETUO</t>
  </si>
  <si>
    <t xml:space="preserve">Year /Año </t>
  </si>
  <si>
    <t xml:space="preserve">  First day of the week / Primer día de la semana:</t>
  </si>
  <si>
    <t>PERPETUAL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</si>
</sst>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[$-C0A]d\ &quot;de&quot;\ mmmm\ &quot;de&quot;\ yyyy;@"/>
    <numFmt numFmtId="166" formatCode="dddd"/>
    <numFmt numFmtId="167" formatCode="mmmm\ yyyy"/>
    <numFmt numFmtId="168" formatCode="mmmm"/>
  </numFmts>
  <fonts count="29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4" tint="0.59999389629810485"/>
      <name val="Century Gothic"/>
      <family val="2"/>
    </font>
    <font>
      <sz val="9"/>
      <color theme="0" tint="-0.1499984740745262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rgb="FF0070C0"/>
      <name val="Century Gothic"/>
      <family val="2"/>
    </font>
    <font>
      <sz val="10"/>
      <color rgb="FF92D050"/>
      <name val="Calibri"/>
      <family val="2"/>
      <scheme val="minor"/>
    </font>
    <font>
      <sz val="28"/>
      <color theme="9" tint="-0.249977111117893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24"/>
      <color theme="1"/>
      <name val="Calibri"/>
      <family val="2"/>
      <scheme val="minor"/>
    </font>
    <font>
      <sz val="1"/>
      <color theme="9" tint="0.79998168889431442"/>
      <name val="Calibri"/>
      <family val="2"/>
      <scheme val="minor"/>
    </font>
    <font>
      <sz val="10"/>
      <color theme="8" tint="0.7999816888943144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0"/>
      <color theme="9" tint="-0.249977111117893"/>
      <name val="Gadugi"/>
      <family val="2"/>
    </font>
    <font>
      <b/>
      <sz val="14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rgb="FF000000"/>
      <name val="Segoe UI"/>
      <family val="2"/>
    </font>
    <font>
      <b/>
      <sz val="8"/>
      <color theme="7" tint="-0.249977111117893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5FF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164" fontId="0" fillId="2" borderId="0" xfId="0" applyNumberFormat="1" applyFill="1" applyAlignment="1">
      <alignment horizontal="right" vertical="center"/>
    </xf>
    <xf numFmtId="164" fontId="0" fillId="2" borderId="0" xfId="0" applyNumberForma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166" fontId="0" fillId="2" borderId="0" xfId="0" applyNumberFormat="1" applyFill="1" applyBorder="1" applyAlignment="1">
      <alignment vertical="center"/>
    </xf>
    <xf numFmtId="166" fontId="0" fillId="2" borderId="0" xfId="0" applyNumberFormat="1" applyFill="1" applyBorder="1" applyAlignment="1">
      <alignment horizontal="right" vertical="center"/>
    </xf>
    <xf numFmtId="166" fontId="0" fillId="2" borderId="0" xfId="0" applyNumberFormat="1" applyFill="1" applyBorder="1" applyAlignment="1">
      <alignment horizontal="left" vertical="center"/>
    </xf>
    <xf numFmtId="165" fontId="0" fillId="2" borderId="0" xfId="0" applyNumberFormat="1" applyFill="1" applyBorder="1" applyAlignment="1">
      <alignment horizontal="left" vertical="center"/>
    </xf>
    <xf numFmtId="164" fontId="0" fillId="2" borderId="0" xfId="0" applyNumberFormat="1" applyFill="1" applyBorder="1" applyAlignment="1">
      <alignment horizontal="left" vertical="center"/>
    </xf>
    <xf numFmtId="164" fontId="0" fillId="2" borderId="0" xfId="0" applyNumberFormat="1" applyFill="1" applyBorder="1" applyAlignment="1">
      <alignment vertical="center"/>
    </xf>
    <xf numFmtId="164" fontId="0" fillId="3" borderId="0" xfId="0" applyNumberFormat="1" applyFill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right" vertical="center"/>
    </xf>
    <xf numFmtId="167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right"/>
    </xf>
    <xf numFmtId="166" fontId="8" fillId="2" borderId="0" xfId="0" applyNumberFormat="1" applyFont="1" applyFill="1" applyBorder="1" applyAlignment="1">
      <alignment horizontal="left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left" vertical="center"/>
    </xf>
    <xf numFmtId="164" fontId="0" fillId="4" borderId="0" xfId="0" applyNumberForma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" fontId="2" fillId="4" borderId="0" xfId="0" applyNumberFormat="1" applyFont="1" applyFill="1" applyBorder="1" applyAlignment="1">
      <alignment horizontal="right" vertical="center"/>
    </xf>
    <xf numFmtId="166" fontId="0" fillId="4" borderId="0" xfId="0" applyNumberFormat="1" applyFill="1" applyBorder="1" applyAlignment="1">
      <alignment vertical="center"/>
    </xf>
    <xf numFmtId="166" fontId="0" fillId="4" borderId="0" xfId="0" applyNumberFormat="1" applyFill="1" applyBorder="1" applyAlignment="1">
      <alignment horizontal="right" vertical="center"/>
    </xf>
    <xf numFmtId="166" fontId="0" fillId="4" borderId="0" xfId="0" applyNumberFormat="1" applyFill="1" applyBorder="1" applyAlignment="1">
      <alignment horizontal="left" vertical="center"/>
    </xf>
    <xf numFmtId="165" fontId="0" fillId="4" borderId="0" xfId="0" applyNumberForma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left" vertical="center"/>
    </xf>
    <xf numFmtId="167" fontId="3" fillId="4" borderId="0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/>
    </xf>
    <xf numFmtId="164" fontId="4" fillId="4" borderId="0" xfId="0" applyNumberFormat="1" applyFont="1" applyFill="1" applyBorder="1" applyAlignment="1">
      <alignment horizontal="left"/>
    </xf>
    <xf numFmtId="164" fontId="4" fillId="4" borderId="2" xfId="0" applyNumberFormat="1" applyFont="1" applyFill="1" applyBorder="1" applyAlignment="1">
      <alignment horizontal="right" vertical="top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0" xfId="0" applyNumberFormat="1" applyFont="1" applyFill="1" applyBorder="1" applyAlignment="1">
      <alignment horizontal="right" vertical="center"/>
    </xf>
    <xf numFmtId="164" fontId="5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lef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horizontal="left" vertical="center"/>
    </xf>
    <xf numFmtId="164" fontId="10" fillId="5" borderId="0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right" vertical="center"/>
    </xf>
    <xf numFmtId="164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horizontal="left" vertical="center"/>
    </xf>
    <xf numFmtId="164" fontId="11" fillId="5" borderId="0" xfId="0" applyNumberFormat="1" applyFont="1" applyFill="1" applyBorder="1" applyAlignment="1">
      <alignment horizontal="right" vertical="center"/>
    </xf>
    <xf numFmtId="164" fontId="12" fillId="5" borderId="0" xfId="0" applyNumberFormat="1" applyFont="1" applyFill="1" applyBorder="1" applyAlignment="1">
      <alignment horizontal="right" vertical="center"/>
    </xf>
    <xf numFmtId="164" fontId="13" fillId="5" borderId="0" xfId="0" applyNumberFormat="1" applyFont="1" applyFill="1" applyBorder="1" applyAlignment="1">
      <alignment horizontal="right" vertical="center"/>
    </xf>
    <xf numFmtId="1" fontId="14" fillId="5" borderId="0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right" vertical="center"/>
    </xf>
    <xf numFmtId="168" fontId="13" fillId="5" borderId="0" xfId="0" applyNumberFormat="1" applyFont="1" applyFill="1" applyBorder="1" applyAlignment="1">
      <alignment horizontal="right" vertical="center"/>
    </xf>
    <xf numFmtId="164" fontId="16" fillId="5" borderId="0" xfId="0" applyNumberFormat="1" applyFont="1" applyFill="1" applyBorder="1" applyAlignment="1">
      <alignment horizontal="center" vertical="center"/>
    </xf>
    <xf numFmtId="164" fontId="17" fillId="5" borderId="0" xfId="0" applyNumberFormat="1" applyFont="1" applyFill="1" applyBorder="1" applyAlignment="1">
      <alignment horizontal="left" vertical="center"/>
    </xf>
    <xf numFmtId="164" fontId="17" fillId="5" borderId="0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166" fontId="0" fillId="5" borderId="0" xfId="0" applyNumberFormat="1" applyFill="1" applyBorder="1" applyAlignment="1">
      <alignment vertical="center"/>
    </xf>
    <xf numFmtId="166" fontId="0" fillId="5" borderId="0" xfId="0" applyNumberFormat="1" applyFill="1" applyBorder="1" applyAlignment="1">
      <alignment horizontal="right" vertical="center"/>
    </xf>
    <xf numFmtId="166" fontId="0" fillId="5" borderId="0" xfId="0" applyNumberFormat="1" applyFill="1" applyBorder="1" applyAlignment="1">
      <alignment horizontal="left" vertical="center"/>
    </xf>
    <xf numFmtId="165" fontId="0" fillId="5" borderId="0" xfId="0" applyNumberFormat="1" applyFill="1" applyBorder="1" applyAlignment="1">
      <alignment horizontal="left" vertical="center"/>
    </xf>
    <xf numFmtId="1" fontId="18" fillId="5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top"/>
    </xf>
    <xf numFmtId="164" fontId="19" fillId="6" borderId="0" xfId="0" applyNumberFormat="1" applyFont="1" applyFill="1" applyBorder="1" applyAlignment="1">
      <alignment horizontal="center" vertical="center"/>
    </xf>
    <xf numFmtId="164" fontId="19" fillId="6" borderId="4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/>
    </xf>
    <xf numFmtId="164" fontId="20" fillId="4" borderId="2" xfId="0" applyNumberFormat="1" applyFont="1" applyFill="1" applyBorder="1" applyAlignment="1">
      <alignment horizontal="center"/>
    </xf>
    <xf numFmtId="164" fontId="20" fillId="4" borderId="1" xfId="0" applyNumberFormat="1" applyFont="1" applyFill="1" applyBorder="1" applyAlignment="1">
      <alignment horizontal="center"/>
    </xf>
    <xf numFmtId="164" fontId="20" fillId="4" borderId="3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right"/>
    </xf>
    <xf numFmtId="164" fontId="0" fillId="4" borderId="0" xfId="0" applyNumberFormat="1" applyFont="1" applyFill="1" applyBorder="1" applyAlignment="1">
      <alignment horizontal="left"/>
    </xf>
    <xf numFmtId="164" fontId="13" fillId="5" borderId="0" xfId="0" applyNumberFormat="1" applyFont="1" applyFill="1" applyBorder="1" applyAlignment="1">
      <alignment horizontal="left" vertical="center"/>
    </xf>
    <xf numFmtId="1" fontId="21" fillId="5" borderId="0" xfId="0" applyNumberFormat="1" applyFont="1" applyFill="1" applyBorder="1" applyAlignment="1">
      <alignment horizontal="center" vertical="center"/>
    </xf>
    <xf numFmtId="164" fontId="22" fillId="5" borderId="0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left" vertical="center"/>
    </xf>
    <xf numFmtId="1" fontId="25" fillId="2" borderId="7" xfId="0" applyNumberFormat="1" applyFont="1" applyFill="1" applyBorder="1" applyAlignment="1">
      <alignment horizontal="center" vertical="center"/>
    </xf>
    <xf numFmtId="1" fontId="25" fillId="2" borderId="8" xfId="0" applyNumberFormat="1" applyFont="1" applyFill="1" applyBorder="1" applyAlignment="1">
      <alignment horizontal="center" vertical="center"/>
    </xf>
    <xf numFmtId="1" fontId="26" fillId="6" borderId="9" xfId="0" applyNumberFormat="1" applyFont="1" applyFill="1" applyBorder="1" applyAlignment="1">
      <alignment horizontal="center" vertical="center"/>
    </xf>
    <xf numFmtId="1" fontId="26" fillId="6" borderId="10" xfId="0" applyNumberFormat="1" applyFont="1" applyFill="1" applyBorder="1" applyAlignment="1">
      <alignment horizontal="center" vertical="center"/>
    </xf>
    <xf numFmtId="164" fontId="28" fillId="5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Y$3" lockText="1"/>
</file>

<file path=xl/ctrlProps/ctrlProp2.xml><?xml version="1.0" encoding="utf-8"?>
<formControlPr xmlns="http://schemas.microsoft.com/office/spreadsheetml/2009/9/main" objectType="Radio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204672</xdr:colOff>
          <xdr:row>1</xdr:row>
          <xdr:rowOff>142875</xdr:rowOff>
        </xdr:from>
        <xdr:to>
          <xdr:col>19</xdr:col>
          <xdr:colOff>157976</xdr:colOff>
          <xdr:row>3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9DB4D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SUNDAY (Domingo)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221362</xdr:colOff>
          <xdr:row>1</xdr:row>
          <xdr:rowOff>153151</xdr:rowOff>
        </xdr:from>
        <xdr:to>
          <xdr:col>25</xdr:col>
          <xdr:colOff>134172</xdr:colOff>
          <xdr:row>3</xdr:row>
          <xdr:rowOff>33722</xdr:rowOff>
        </xdr:to>
        <xdr:sp macro="" textlink="">
          <xdr:nvSpPr>
            <xdr:cNvPr id="1027" name="Option Button 3" descr="LUN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LUNES (Monday)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994"/>
  <sheetViews>
    <sheetView tabSelected="1" topLeftCell="J1" zoomScale="145" zoomScaleNormal="145" zoomScalePageLayoutView="55" workbookViewId="0">
      <selection activeCell="AB3" sqref="AB3"/>
    </sheetView>
  </sheetViews>
  <sheetFormatPr baseColWidth="10" defaultColWidth="3.42578125" defaultRowHeight="19.5" customHeight="1" x14ac:dyDescent="0.25"/>
  <cols>
    <col min="1" max="14" width="3.42578125" style="1"/>
    <col min="15" max="15" width="3.42578125" style="2"/>
    <col min="16" max="16" width="3.42578125" style="1"/>
    <col min="17" max="17" width="3.42578125" style="3"/>
    <col min="18" max="23" width="3.42578125" style="1"/>
    <col min="24" max="24" width="3" style="1" customWidth="1"/>
    <col min="25" max="25" width="0.85546875" style="1" hidden="1" customWidth="1"/>
    <col min="26" max="26" width="3.42578125" style="1" customWidth="1"/>
    <col min="27" max="81" width="8" style="4" customWidth="1"/>
    <col min="82" max="131" width="3.42578125" style="4"/>
    <col min="132" max="16384" width="3.42578125" style="1"/>
  </cols>
  <sheetData>
    <row r="1" spans="1:131" s="15" customFormat="1" ht="11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80"/>
      <c r="Q1" s="82"/>
      <c r="R1" s="80"/>
      <c r="S1" s="80"/>
      <c r="T1" s="80"/>
      <c r="U1" s="80"/>
      <c r="V1" s="80"/>
      <c r="W1" s="80"/>
      <c r="X1" s="80"/>
      <c r="Y1" s="80"/>
      <c r="Z1" s="80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</row>
    <row r="2" spans="1:131" s="15" customFormat="1" ht="15.75" customHeight="1" x14ac:dyDescent="0.25">
      <c r="A2" s="80"/>
      <c r="B2" s="112" t="s">
        <v>3</v>
      </c>
      <c r="C2" s="80"/>
      <c r="D2" s="83"/>
      <c r="E2" s="83"/>
      <c r="F2" s="83"/>
      <c r="G2" s="83"/>
      <c r="H2" s="83"/>
      <c r="I2" s="80"/>
      <c r="J2" s="84"/>
      <c r="K2" s="80"/>
      <c r="L2" s="85" t="s">
        <v>1</v>
      </c>
      <c r="M2" s="113">
        <v>2020</v>
      </c>
      <c r="N2" s="114"/>
      <c r="O2" s="86"/>
      <c r="P2" s="108" t="s">
        <v>2</v>
      </c>
      <c r="Q2" s="109"/>
      <c r="R2" s="85"/>
      <c r="S2" s="110"/>
      <c r="T2" s="110"/>
      <c r="U2" s="110"/>
      <c r="V2" s="85"/>
      <c r="W2" s="85"/>
      <c r="X2" s="85"/>
      <c r="Y2" s="80"/>
      <c r="Z2" s="80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</row>
    <row r="3" spans="1:131" s="16" customFormat="1" ht="15.75" customHeight="1" x14ac:dyDescent="0.25">
      <c r="A3" s="80"/>
      <c r="B3" s="117" t="s">
        <v>0</v>
      </c>
      <c r="C3" s="80"/>
      <c r="D3" s="87"/>
      <c r="E3" s="83"/>
      <c r="F3" s="83"/>
      <c r="G3" s="80"/>
      <c r="H3" s="80"/>
      <c r="I3" s="80"/>
      <c r="J3" s="88"/>
      <c r="K3" s="88"/>
      <c r="L3" s="88" t="str">
        <f>"Month/Mes ("&amp;UPPER(TEXT(DATE(M2,M3,1),"mmmm"") """))</f>
        <v xml:space="preserve">Month/Mes (DICIEMBRE) </v>
      </c>
      <c r="M3" s="115">
        <v>12</v>
      </c>
      <c r="N3" s="116"/>
      <c r="O3" s="89"/>
      <c r="P3" s="111"/>
      <c r="Q3" s="111"/>
      <c r="R3" s="108"/>
      <c r="S3" s="110"/>
      <c r="T3" s="85"/>
      <c r="U3" s="110"/>
      <c r="V3" s="85"/>
      <c r="W3" s="85"/>
      <c r="X3" s="85"/>
      <c r="Y3" s="98">
        <v>2</v>
      </c>
      <c r="Z3" s="9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</row>
    <row r="4" spans="1:131" s="17" customFormat="1" ht="5.25" customHeight="1" x14ac:dyDescent="0.25">
      <c r="A4" s="80"/>
      <c r="B4" s="90"/>
      <c r="C4" s="91"/>
      <c r="D4" s="91"/>
      <c r="E4" s="91"/>
      <c r="F4" s="91"/>
      <c r="G4" s="91"/>
      <c r="H4" s="91"/>
      <c r="I4" s="80"/>
      <c r="J4" s="92"/>
      <c r="K4" s="93"/>
      <c r="L4" s="93"/>
      <c r="M4" s="93"/>
      <c r="N4" s="93"/>
      <c r="O4" s="94"/>
      <c r="P4" s="95"/>
      <c r="Q4" s="96"/>
      <c r="R4" s="95"/>
      <c r="S4" s="97"/>
      <c r="T4" s="80"/>
      <c r="U4" s="80"/>
      <c r="V4" s="80"/>
      <c r="W4" s="80"/>
      <c r="X4" s="80"/>
      <c r="Y4" s="80"/>
      <c r="Z4" s="80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</row>
    <row r="5" spans="1:131" s="5" customFormat="1" ht="7.5" customHeight="1" x14ac:dyDescent="0.25">
      <c r="B5" s="6"/>
      <c r="J5" s="7"/>
      <c r="K5" s="8"/>
      <c r="L5" s="8"/>
      <c r="M5" s="8"/>
      <c r="N5" s="8"/>
      <c r="O5" s="9"/>
      <c r="P5" s="10"/>
      <c r="Q5" s="11"/>
      <c r="R5" s="10"/>
      <c r="S5" s="12"/>
      <c r="Y5" s="21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</row>
    <row r="6" spans="1:131" s="23" customFormat="1" ht="11.25" customHeight="1" x14ac:dyDescent="0.25">
      <c r="B6" s="45" t="str">
        <f>UPPER(TEXT(H8,"  MMMM ")&amp;TEXT(YEAR(H8),"0"))</f>
        <v xml:space="preserve">  SEPTIEMBRE 2020</v>
      </c>
      <c r="C6" s="22"/>
      <c r="D6" s="22"/>
      <c r="E6" s="22"/>
      <c r="F6" s="22"/>
      <c r="G6" s="22"/>
      <c r="H6" s="22"/>
      <c r="J6" s="45" t="str">
        <f>UPPER(TEXT(P8,"  MMMM ")&amp;TEXT(YEAR(P8),"0"))</f>
        <v xml:space="preserve">  OCTUBRE 2020</v>
      </c>
      <c r="K6" s="22"/>
      <c r="L6" s="22"/>
      <c r="M6" s="22"/>
      <c r="N6" s="22"/>
      <c r="O6" s="22"/>
      <c r="P6" s="22"/>
      <c r="Q6" s="24"/>
      <c r="R6" s="45" t="str">
        <f>UPPER(TEXT(X8,"  MMMM ")&amp;TEXT(YEAR(X8),"0"))</f>
        <v xml:space="preserve">  NOVIEMBRE 2020</v>
      </c>
      <c r="S6" s="22"/>
      <c r="T6" s="22"/>
      <c r="U6" s="22"/>
      <c r="V6" s="22"/>
      <c r="W6" s="22"/>
      <c r="X6" s="22"/>
      <c r="Y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</row>
    <row r="7" spans="1:131" s="27" customFormat="1" ht="11.25" customHeight="1" x14ac:dyDescent="0.25">
      <c r="B7" s="100" t="str">
        <f>IF($Y$3=1,"Su","Lu")</f>
        <v>Lu</v>
      </c>
      <c r="C7" s="100" t="str">
        <f>IF($Y$3=1,"Mo","Ma")</f>
        <v>Ma</v>
      </c>
      <c r="D7" s="100" t="str">
        <f>IF($Y$3=1,"Tu","Mi")</f>
        <v>Mi</v>
      </c>
      <c r="E7" s="100" t="str">
        <f>IF($Y$3=1,"We","Ju")</f>
        <v>Ju</v>
      </c>
      <c r="F7" s="100" t="str">
        <f>IF($Y$3=1,"Th","Vi")</f>
        <v>Vi</v>
      </c>
      <c r="G7" s="100" t="str">
        <f>IF($Y$3=1,"Fr","Sa")</f>
        <v>Sa</v>
      </c>
      <c r="H7" s="101" t="str">
        <f>IF($Y$3=1,"Sa","Do")</f>
        <v>Do</v>
      </c>
      <c r="J7" s="100" t="str">
        <f>IF($Y$3=1,"Su","Lu")</f>
        <v>Lu</v>
      </c>
      <c r="K7" s="100" t="str">
        <f>IF($Y$3=1,"Mo","Ma")</f>
        <v>Ma</v>
      </c>
      <c r="L7" s="100" t="str">
        <f>IF($Y$3=1,"Tu","Mi")</f>
        <v>Mi</v>
      </c>
      <c r="M7" s="100" t="str">
        <f>IF($Y$3=1,"We","Ju")</f>
        <v>Ju</v>
      </c>
      <c r="N7" s="100" t="str">
        <f>IF($Y$3=1,"Th","Vi")</f>
        <v>Vi</v>
      </c>
      <c r="O7" s="100" t="str">
        <f>IF($Y$3=1,"Fr","Sa")</f>
        <v>Sa</v>
      </c>
      <c r="P7" s="101" t="str">
        <f>IF($Y$3=1,"Sa","Do")</f>
        <v>Do</v>
      </c>
      <c r="Q7" s="28"/>
      <c r="R7" s="100" t="str">
        <f>IF($Y$3=1,"Su","Lu")</f>
        <v>Lu</v>
      </c>
      <c r="S7" s="100" t="str">
        <f>IF($Y$3=1,"Mo","Ma")</f>
        <v>Ma</v>
      </c>
      <c r="T7" s="100" t="str">
        <f>IF($Y$3=1,"Tu","Mi")</f>
        <v>Mi</v>
      </c>
      <c r="U7" s="100" t="str">
        <f>IF($Y$3=1,"We","Ju")</f>
        <v>Ju</v>
      </c>
      <c r="V7" s="100" t="str">
        <f>IF($Y$3=1,"Th","Vi")</f>
        <v>Vi</v>
      </c>
      <c r="W7" s="100" t="str">
        <f>IF($Y$3=1,"Fr","Sa")</f>
        <v>Sa</v>
      </c>
      <c r="X7" s="101" t="str">
        <f>IF($Y$3=1,"Sa","Do")</f>
        <v>Do</v>
      </c>
      <c r="Y7" s="29"/>
      <c r="AA7" s="43"/>
      <c r="AB7" s="43"/>
      <c r="AC7" s="43"/>
      <c r="AD7" s="43"/>
      <c r="AE7" s="43"/>
      <c r="AF7" s="44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</row>
    <row r="8" spans="1:131" s="23" customFormat="1" ht="11.25" customHeight="1" x14ac:dyDescent="0.2">
      <c r="B8" s="46" t="str">
        <f>IF(WEEKDAY(DATE($M$2,$M$3-3,1),$Y$3)=1,DATE($M$2,$M$3-3,1),IF(A8&lt;&gt;"",A8+1,""))</f>
        <v/>
      </c>
      <c r="C8" s="46">
        <f>IF(WEEKDAY(DATE($M$2,$M$3-3,1),$Y$3)=2,DATE($M$2,$M$3-3,1),IF(B8&lt;&gt;"",B8+1,""))</f>
        <v>44075</v>
      </c>
      <c r="D8" s="46">
        <f>IF(WEEKDAY(DATE($M$2,$M$3-3,1),$Y$3)=3,DATE($M$2,$M$3-3,1),IF(C8&lt;&gt;"",C8+1,""))</f>
        <v>44076</v>
      </c>
      <c r="E8" s="46">
        <f>IF(WEEKDAY(DATE($M$2,$M$3-3,1),$Y$3)=4,DATE($M$2,$M$3-3,1),IF(D8&lt;&gt;"",D8+1,""))</f>
        <v>44077</v>
      </c>
      <c r="F8" s="46">
        <f>IF(WEEKDAY(DATE($M$2,$M$3-3,1),$Y$3)=5,DATE($M$2,$M$3-3,1),IF(E8&lt;&gt;"",E8+1,""))</f>
        <v>44078</v>
      </c>
      <c r="G8" s="46">
        <f>IF(WEEKDAY(DATE($M$2,$M$3-3,1),$Y$3)=6,DATE($M$2,$M$3-3,1),IF(F8&lt;&gt;"",F8+1,""))</f>
        <v>44079</v>
      </c>
      <c r="H8" s="47">
        <f>IF(WEEKDAY(DATE($M$2,$M$3-3,1),$Y$3)=7,DATE($M$2,$M$3-3,1),IF(G8&lt;&gt;"",G8+1,""))</f>
        <v>44080</v>
      </c>
      <c r="I8" s="48"/>
      <c r="J8" s="46" t="str">
        <f>IF(WEEKDAY(DATE($M$2,$M$3-2,1),$Y$3)=1,DATE($M$2,$M$3-2,1),IF(I8&lt;&gt;"",I8+1,""))</f>
        <v/>
      </c>
      <c r="K8" s="46" t="str">
        <f>IF(WEEKDAY(DATE($M$2,$M$3-2,1),$Y$3)=2,DATE($M$2,$M$3-2,1),IF(J8&lt;&gt;"",J8+1,""))</f>
        <v/>
      </c>
      <c r="L8" s="46" t="str">
        <f>IF(WEEKDAY(DATE($M$2,$M$3-2,1),$Y$3)=3,DATE($M$2,$M$3-2,1),IF(K8&lt;&gt;"",K8+1,""))</f>
        <v/>
      </c>
      <c r="M8" s="46">
        <f>IF(WEEKDAY(DATE($M$2,$M$3-2,1),$Y$3)=4,DATE($M$2,$M$3-2,1),IF(L8&lt;&gt;"",L8+1,""))</f>
        <v>44105</v>
      </c>
      <c r="N8" s="46">
        <f>IF(WEEKDAY(DATE($M$2,$M$3-2,1),$Y$3)=5,DATE($M$2,$M$3-2,1),IF(M8&lt;&gt;"",M8+1,""))</f>
        <v>44106</v>
      </c>
      <c r="O8" s="46">
        <f>IF(WEEKDAY(DATE($M$2,$M$3-2,1),$Y$3)=6,DATE($M$2,$M$3-2,1),IF(N8&lt;&gt;"",N8+1,""))</f>
        <v>44107</v>
      </c>
      <c r="P8" s="47">
        <f>IF(WEEKDAY(DATE($M$2,$M$3-2,1),$Y$3)=7,DATE($M$2,$M$3-2,1),IF(O8&lt;&gt;"",O8+1,""))</f>
        <v>44108</v>
      </c>
      <c r="Q8" s="49"/>
      <c r="R8" s="46" t="str">
        <f>IF(WEEKDAY(DATE($M$2,$M$3-1,1),$Y$3)=1,DATE($M$2,$M$3-1,1),IF(Q8&lt;&gt;"",Q8+1,""))</f>
        <v/>
      </c>
      <c r="S8" s="46" t="str">
        <f>IF(WEEKDAY(DATE($M$2,$M$3-1,1),$Y$3)=2,DATE($M$2,$M$3-1,1),IF(R8&lt;&gt;"",R8+1,""))</f>
        <v/>
      </c>
      <c r="T8" s="46" t="str">
        <f>IF(WEEKDAY(DATE($M$2,$M$3-1,1),$Y$3)=3,DATE($M$2,$M$3-1,1),IF(S8&lt;&gt;"",S8+1,""))</f>
        <v/>
      </c>
      <c r="U8" s="46" t="str">
        <f>IF(WEEKDAY(DATE($M$2,$M$3-1,1),$Y$3)=4,DATE($M$2,$M$3-1,1),IF(T8&lt;&gt;"",T8+1,""))</f>
        <v/>
      </c>
      <c r="V8" s="46" t="str">
        <f>IF(WEEKDAY(DATE($M$2,$M$3-1,1),$Y$3)=5,DATE($M$2,$M$3-1,1),IF(U8&lt;&gt;"",U8+1,""))</f>
        <v/>
      </c>
      <c r="W8" s="46" t="str">
        <f>IF(WEEKDAY(DATE($M$2,$M$3-1,1),$Y$3)=6,DATE($M$2,$M$3-1,1),IF(V8&lt;&gt;"",V8+1,""))</f>
        <v/>
      </c>
      <c r="X8" s="47">
        <f>IF(WEEKDAY(DATE($M$2,$M$3-1,1),$Y$3)=7,DATE($M$2,$M$3-1,1),IF(W8&lt;&gt;"",W8+1,""))</f>
        <v>44136</v>
      </c>
      <c r="Y8" s="25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</row>
    <row r="9" spans="1:131" s="23" customFormat="1" ht="11.25" customHeight="1" x14ac:dyDescent="0.2">
      <c r="B9" s="46">
        <f>IF(H8="","",IF(MONTH(H8)=MONTH(H8+1),H8+1,""))</f>
        <v>44081</v>
      </c>
      <c r="C9" s="46">
        <f t="shared" ref="C9:H13" si="0">IF(B9="","",IF(MONTH(B9)=MONTH(B9+1),B9+1,""))</f>
        <v>44082</v>
      </c>
      <c r="D9" s="46">
        <f t="shared" si="0"/>
        <v>44083</v>
      </c>
      <c r="E9" s="46">
        <f t="shared" si="0"/>
        <v>44084</v>
      </c>
      <c r="F9" s="46">
        <f t="shared" si="0"/>
        <v>44085</v>
      </c>
      <c r="G9" s="46">
        <f t="shared" si="0"/>
        <v>44086</v>
      </c>
      <c r="H9" s="47">
        <f t="shared" si="0"/>
        <v>44087</v>
      </c>
      <c r="I9" s="48"/>
      <c r="J9" s="46">
        <f>IF(P8="","",IF(MONTH(P8)=MONTH(P8+1),P8+1,""))</f>
        <v>44109</v>
      </c>
      <c r="K9" s="46">
        <f t="shared" ref="K9:P13" si="1">IF(J9="","",IF(MONTH(J9)=MONTH(J9+1),J9+1,""))</f>
        <v>44110</v>
      </c>
      <c r="L9" s="46">
        <f t="shared" si="1"/>
        <v>44111</v>
      </c>
      <c r="M9" s="46">
        <f t="shared" si="1"/>
        <v>44112</v>
      </c>
      <c r="N9" s="46">
        <f t="shared" si="1"/>
        <v>44113</v>
      </c>
      <c r="O9" s="46">
        <f t="shared" si="1"/>
        <v>44114</v>
      </c>
      <c r="P9" s="47">
        <f t="shared" si="1"/>
        <v>44115</v>
      </c>
      <c r="Q9" s="49"/>
      <c r="R9" s="46">
        <f>IF(X8="","",IF(MONTH(X8)=MONTH(X8+1),X8+1,""))</f>
        <v>44137</v>
      </c>
      <c r="S9" s="46">
        <f t="shared" ref="S9:X13" si="2">IF(R9="","",IF(MONTH(R9)=MONTH(R9+1),R9+1,""))</f>
        <v>44138</v>
      </c>
      <c r="T9" s="46">
        <f t="shared" si="2"/>
        <v>44139</v>
      </c>
      <c r="U9" s="46">
        <f t="shared" si="2"/>
        <v>44140</v>
      </c>
      <c r="V9" s="46">
        <f t="shared" si="2"/>
        <v>44141</v>
      </c>
      <c r="W9" s="46">
        <f t="shared" si="2"/>
        <v>44142</v>
      </c>
      <c r="X9" s="47">
        <f t="shared" si="2"/>
        <v>44143</v>
      </c>
      <c r="Y9" s="25"/>
      <c r="AA9" s="39"/>
      <c r="AB9" s="42"/>
      <c r="AC9" s="42"/>
      <c r="AD9" s="42"/>
      <c r="AE9" s="42"/>
      <c r="AF9" s="42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</row>
    <row r="10" spans="1:131" s="23" customFormat="1" ht="11.25" customHeight="1" x14ac:dyDescent="0.2">
      <c r="B10" s="46">
        <f>IF(H9="","",IF(MONTH(H9)=MONTH(H9+1),H9+1,""))</f>
        <v>44088</v>
      </c>
      <c r="C10" s="46">
        <f t="shared" si="0"/>
        <v>44089</v>
      </c>
      <c r="D10" s="46">
        <f t="shared" si="0"/>
        <v>44090</v>
      </c>
      <c r="E10" s="46">
        <f t="shared" si="0"/>
        <v>44091</v>
      </c>
      <c r="F10" s="46">
        <f t="shared" si="0"/>
        <v>44092</v>
      </c>
      <c r="G10" s="46">
        <f t="shared" si="0"/>
        <v>44093</v>
      </c>
      <c r="H10" s="47">
        <f t="shared" si="0"/>
        <v>44094</v>
      </c>
      <c r="I10" s="48"/>
      <c r="J10" s="46">
        <f>IF(P9="","",IF(MONTH(P9)=MONTH(P9+1),P9+1,""))</f>
        <v>44116</v>
      </c>
      <c r="K10" s="46">
        <f t="shared" si="1"/>
        <v>44117</v>
      </c>
      <c r="L10" s="46">
        <f t="shared" si="1"/>
        <v>44118</v>
      </c>
      <c r="M10" s="46">
        <f t="shared" si="1"/>
        <v>44119</v>
      </c>
      <c r="N10" s="46">
        <f t="shared" si="1"/>
        <v>44120</v>
      </c>
      <c r="O10" s="46">
        <f t="shared" si="1"/>
        <v>44121</v>
      </c>
      <c r="P10" s="47">
        <f t="shared" si="1"/>
        <v>44122</v>
      </c>
      <c r="Q10" s="49"/>
      <c r="R10" s="46">
        <f>IF(X9="","",IF(MONTH(X9)=MONTH(X9+1),X9+1,""))</f>
        <v>44144</v>
      </c>
      <c r="S10" s="46">
        <f t="shared" si="2"/>
        <v>44145</v>
      </c>
      <c r="T10" s="46">
        <f t="shared" si="2"/>
        <v>44146</v>
      </c>
      <c r="U10" s="46">
        <f t="shared" si="2"/>
        <v>44147</v>
      </c>
      <c r="V10" s="46">
        <f t="shared" si="2"/>
        <v>44148</v>
      </c>
      <c r="W10" s="46">
        <f t="shared" si="2"/>
        <v>44149</v>
      </c>
      <c r="X10" s="47">
        <f t="shared" si="2"/>
        <v>44150</v>
      </c>
      <c r="Y10" s="25"/>
      <c r="AA10" s="39"/>
      <c r="AB10" s="42"/>
      <c r="AC10" s="42"/>
      <c r="AD10" s="42"/>
      <c r="AE10" s="42"/>
      <c r="AF10" s="42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</row>
    <row r="11" spans="1:131" s="23" customFormat="1" ht="11.25" customHeight="1" x14ac:dyDescent="0.2">
      <c r="B11" s="46">
        <f>IF(H10="","",IF(MONTH(H10)=MONTH(H10+1),H10+1,""))</f>
        <v>44095</v>
      </c>
      <c r="C11" s="46">
        <f t="shared" si="0"/>
        <v>44096</v>
      </c>
      <c r="D11" s="46">
        <f t="shared" si="0"/>
        <v>44097</v>
      </c>
      <c r="E11" s="46">
        <f t="shared" si="0"/>
        <v>44098</v>
      </c>
      <c r="F11" s="46">
        <f t="shared" si="0"/>
        <v>44099</v>
      </c>
      <c r="G11" s="46">
        <f t="shared" si="0"/>
        <v>44100</v>
      </c>
      <c r="H11" s="47">
        <f t="shared" si="0"/>
        <v>44101</v>
      </c>
      <c r="I11" s="48"/>
      <c r="J11" s="46">
        <f>IF(P10="","",IF(MONTH(P10)=MONTH(P10+1),P10+1,""))</f>
        <v>44123</v>
      </c>
      <c r="K11" s="46">
        <f t="shared" si="1"/>
        <v>44124</v>
      </c>
      <c r="L11" s="46">
        <f t="shared" si="1"/>
        <v>44125</v>
      </c>
      <c r="M11" s="46">
        <f t="shared" si="1"/>
        <v>44126</v>
      </c>
      <c r="N11" s="46">
        <f t="shared" si="1"/>
        <v>44127</v>
      </c>
      <c r="O11" s="46">
        <f t="shared" si="1"/>
        <v>44128</v>
      </c>
      <c r="P11" s="47">
        <f t="shared" si="1"/>
        <v>44129</v>
      </c>
      <c r="Q11" s="49"/>
      <c r="R11" s="46">
        <f>IF(X10="","",IF(MONTH(X10)=MONTH(X10+1),X10+1,""))</f>
        <v>44151</v>
      </c>
      <c r="S11" s="46">
        <f t="shared" si="2"/>
        <v>44152</v>
      </c>
      <c r="T11" s="46">
        <f t="shared" si="2"/>
        <v>44153</v>
      </c>
      <c r="U11" s="46">
        <f t="shared" si="2"/>
        <v>44154</v>
      </c>
      <c r="V11" s="46">
        <f t="shared" si="2"/>
        <v>44155</v>
      </c>
      <c r="W11" s="46">
        <f t="shared" si="2"/>
        <v>44156</v>
      </c>
      <c r="X11" s="47">
        <f t="shared" si="2"/>
        <v>44157</v>
      </c>
      <c r="Y11" s="25"/>
      <c r="AA11" s="39"/>
      <c r="AB11" s="42"/>
      <c r="AC11" s="42"/>
      <c r="AD11" s="42"/>
      <c r="AE11" s="42"/>
      <c r="AF11" s="42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</row>
    <row r="12" spans="1:131" s="23" customFormat="1" ht="11.25" customHeight="1" x14ac:dyDescent="0.2">
      <c r="B12" s="46">
        <f>IF(H11="","",IF(MONTH(H11)=MONTH(H11+1),H11+1,""))</f>
        <v>44102</v>
      </c>
      <c r="C12" s="46">
        <f t="shared" si="0"/>
        <v>44103</v>
      </c>
      <c r="D12" s="46">
        <f t="shared" si="0"/>
        <v>44104</v>
      </c>
      <c r="E12" s="46" t="str">
        <f t="shared" si="0"/>
        <v/>
      </c>
      <c r="F12" s="46" t="str">
        <f t="shared" si="0"/>
        <v/>
      </c>
      <c r="G12" s="46" t="str">
        <f t="shared" si="0"/>
        <v/>
      </c>
      <c r="H12" s="47" t="str">
        <f t="shared" si="0"/>
        <v/>
      </c>
      <c r="I12" s="48"/>
      <c r="J12" s="46">
        <f>IF(P11="","",IF(MONTH(P11)=MONTH(P11+1),P11+1,""))</f>
        <v>44130</v>
      </c>
      <c r="K12" s="46">
        <f t="shared" si="1"/>
        <v>44131</v>
      </c>
      <c r="L12" s="46">
        <f t="shared" si="1"/>
        <v>44132</v>
      </c>
      <c r="M12" s="46">
        <f t="shared" si="1"/>
        <v>44133</v>
      </c>
      <c r="N12" s="46">
        <f t="shared" si="1"/>
        <v>44134</v>
      </c>
      <c r="O12" s="46">
        <f t="shared" si="1"/>
        <v>44135</v>
      </c>
      <c r="P12" s="47" t="str">
        <f t="shared" si="1"/>
        <v/>
      </c>
      <c r="Q12" s="49"/>
      <c r="R12" s="46">
        <f>IF(X11="","",IF(MONTH(X11)=MONTH(X11+1),X11+1,""))</f>
        <v>44158</v>
      </c>
      <c r="S12" s="46">
        <f t="shared" si="2"/>
        <v>44159</v>
      </c>
      <c r="T12" s="46">
        <f t="shared" si="2"/>
        <v>44160</v>
      </c>
      <c r="U12" s="46">
        <f t="shared" si="2"/>
        <v>44161</v>
      </c>
      <c r="V12" s="46">
        <f t="shared" si="2"/>
        <v>44162</v>
      </c>
      <c r="W12" s="46">
        <f t="shared" si="2"/>
        <v>44163</v>
      </c>
      <c r="X12" s="47">
        <f t="shared" si="2"/>
        <v>44164</v>
      </c>
      <c r="Y12" s="25"/>
      <c r="AA12" s="39"/>
      <c r="AB12" s="42"/>
      <c r="AC12" s="42"/>
      <c r="AD12" s="42"/>
      <c r="AE12" s="42"/>
      <c r="AF12" s="42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</row>
    <row r="13" spans="1:131" s="23" customFormat="1" ht="11.25" customHeight="1" x14ac:dyDescent="0.2">
      <c r="B13" s="50" t="str">
        <f>IF(H12="","",IF(MONTH(H12)=MONTH(H12+1),H12+1,""))</f>
        <v/>
      </c>
      <c r="C13" s="50" t="str">
        <f t="shared" si="0"/>
        <v/>
      </c>
      <c r="D13" s="50" t="str">
        <f t="shared" si="0"/>
        <v/>
      </c>
      <c r="E13" s="50" t="str">
        <f t="shared" si="0"/>
        <v/>
      </c>
      <c r="F13" s="50" t="str">
        <f t="shared" si="0"/>
        <v/>
      </c>
      <c r="G13" s="50" t="str">
        <f t="shared" si="0"/>
        <v/>
      </c>
      <c r="H13" s="51" t="str">
        <f t="shared" si="0"/>
        <v/>
      </c>
      <c r="I13" s="48"/>
      <c r="J13" s="50" t="str">
        <f>IF(P12="","",IF(MONTH(P12)=MONTH(P12+1),P12+1,""))</f>
        <v/>
      </c>
      <c r="K13" s="50" t="str">
        <f t="shared" si="1"/>
        <v/>
      </c>
      <c r="L13" s="50" t="str">
        <f t="shared" si="1"/>
        <v/>
      </c>
      <c r="M13" s="50" t="str">
        <f t="shared" si="1"/>
        <v/>
      </c>
      <c r="N13" s="50" t="str">
        <f t="shared" si="1"/>
        <v/>
      </c>
      <c r="O13" s="50" t="str">
        <f t="shared" si="1"/>
        <v/>
      </c>
      <c r="P13" s="51" t="str">
        <f t="shared" si="1"/>
        <v/>
      </c>
      <c r="Q13" s="49"/>
      <c r="R13" s="50">
        <f>IF(X12="","",IF(MONTH(X12)=MONTH(X12+1),X12+1,""))</f>
        <v>44165</v>
      </c>
      <c r="S13" s="50" t="str">
        <f t="shared" si="2"/>
        <v/>
      </c>
      <c r="T13" s="50" t="str">
        <f t="shared" si="2"/>
        <v/>
      </c>
      <c r="U13" s="50" t="str">
        <f t="shared" si="2"/>
        <v/>
      </c>
      <c r="V13" s="50" t="str">
        <f t="shared" si="2"/>
        <v/>
      </c>
      <c r="W13" s="50" t="str">
        <f t="shared" si="2"/>
        <v/>
      </c>
      <c r="X13" s="51" t="str">
        <f t="shared" si="2"/>
        <v/>
      </c>
      <c r="Y13" s="25"/>
      <c r="AA13" s="39"/>
      <c r="AB13" s="42"/>
      <c r="AC13" s="42"/>
      <c r="AD13" s="42"/>
      <c r="AE13" s="42"/>
      <c r="AF13" s="42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</row>
    <row r="14" spans="1:131" s="23" customFormat="1" ht="9.75" customHeight="1" x14ac:dyDescent="0.2">
      <c r="B14" s="46"/>
      <c r="C14" s="46"/>
      <c r="D14" s="46"/>
      <c r="E14" s="46"/>
      <c r="F14" s="46"/>
      <c r="G14" s="46"/>
      <c r="H14" s="46"/>
      <c r="I14" s="48"/>
      <c r="J14" s="46"/>
      <c r="K14" s="46"/>
      <c r="L14" s="46"/>
      <c r="M14" s="46"/>
      <c r="N14" s="46"/>
      <c r="O14" s="46"/>
      <c r="P14" s="46"/>
      <c r="Q14" s="49"/>
      <c r="R14" s="46"/>
      <c r="S14" s="46"/>
      <c r="T14" s="46"/>
      <c r="U14" s="46"/>
      <c r="V14" s="46"/>
      <c r="W14" s="46"/>
      <c r="X14" s="46"/>
      <c r="Y14" s="25"/>
      <c r="AA14" s="39"/>
      <c r="AB14" s="42"/>
      <c r="AC14" s="42"/>
      <c r="AD14" s="42"/>
      <c r="AE14" s="42"/>
      <c r="AF14" s="42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</row>
    <row r="15" spans="1:131" s="5" customFormat="1" ht="12.75" customHeight="1" x14ac:dyDescent="0.25">
      <c r="A15" s="53"/>
      <c r="B15" s="52"/>
      <c r="C15" s="53"/>
      <c r="D15" s="53"/>
      <c r="E15" s="53"/>
      <c r="F15" s="53"/>
      <c r="G15" s="53"/>
      <c r="H15" s="53"/>
      <c r="I15" s="53"/>
      <c r="J15" s="54"/>
      <c r="K15" s="55"/>
      <c r="L15" s="55"/>
      <c r="M15" s="55"/>
      <c r="N15" s="55"/>
      <c r="O15" s="56"/>
      <c r="P15" s="57"/>
      <c r="Q15" s="58"/>
      <c r="R15" s="57"/>
      <c r="S15" s="59"/>
      <c r="T15" s="53"/>
      <c r="U15" s="53"/>
      <c r="V15" s="53"/>
      <c r="W15" s="53"/>
      <c r="X15" s="53"/>
      <c r="Y15" s="60"/>
      <c r="Z15" s="53"/>
      <c r="AA15" s="40"/>
      <c r="AB15" s="42"/>
      <c r="AC15" s="42"/>
      <c r="AD15" s="42"/>
      <c r="AE15" s="42"/>
      <c r="AF15" s="42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</row>
    <row r="16" spans="1:131" s="33" customFormat="1" ht="12.75" customHeight="1" x14ac:dyDescent="0.25">
      <c r="A16" s="63"/>
      <c r="B16" s="61" t="str">
        <f>UPPER(TEXT(H18,"  MMMM ")&amp;TEXT(YEAR(H18),"0"))</f>
        <v xml:space="preserve">  DICIEMBRE 2020</v>
      </c>
      <c r="C16" s="62"/>
      <c r="D16" s="62"/>
      <c r="E16" s="62"/>
      <c r="F16" s="62"/>
      <c r="G16" s="62"/>
      <c r="H16" s="62"/>
      <c r="I16" s="63"/>
      <c r="J16" s="61" t="str">
        <f>UPPER(TEXT(P18,"  MMMM ")&amp;TEXT(YEAR(P18),"0"))</f>
        <v xml:space="preserve">  ENERO 2021</v>
      </c>
      <c r="K16" s="62"/>
      <c r="L16" s="62"/>
      <c r="M16" s="62"/>
      <c r="N16" s="62"/>
      <c r="O16" s="62"/>
      <c r="P16" s="62"/>
      <c r="Q16" s="64"/>
      <c r="R16" s="61" t="str">
        <f>UPPER(TEXT(X18,"  MMMM ")&amp;TEXT(YEAR(X18),"0"))</f>
        <v xml:space="preserve">  FEBRERO 2021</v>
      </c>
      <c r="S16" s="62"/>
      <c r="T16" s="62"/>
      <c r="U16" s="62"/>
      <c r="V16" s="62"/>
      <c r="W16" s="62"/>
      <c r="X16" s="62"/>
      <c r="Y16" s="65"/>
      <c r="Z16" s="63"/>
      <c r="AA16" s="39"/>
      <c r="AB16" s="42"/>
      <c r="AC16" s="42"/>
      <c r="AD16" s="42"/>
      <c r="AE16" s="42"/>
      <c r="AF16" s="42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</row>
    <row r="17" spans="1:131" s="35" customFormat="1" ht="12.75" customHeight="1" x14ac:dyDescent="0.2">
      <c r="A17" s="99"/>
      <c r="B17" s="78" t="str">
        <f>IF($Y$3=1,"Su","Lu")</f>
        <v>Lu</v>
      </c>
      <c r="C17" s="78" t="str">
        <f>IF($Y$3=1,"Mo","Ma")</f>
        <v>Ma</v>
      </c>
      <c r="D17" s="78" t="str">
        <f>IF($Y$3=1,"Tu","Mi")</f>
        <v>Mi</v>
      </c>
      <c r="E17" s="78" t="str">
        <f>IF($Y$3=1,"We","Ju")</f>
        <v>Ju</v>
      </c>
      <c r="F17" s="78" t="str">
        <f>IF($Y$3=1,"Th","Vi")</f>
        <v>Vi</v>
      </c>
      <c r="G17" s="78" t="str">
        <f>IF($Y$3=1,"Fr","Sa")</f>
        <v>Sa</v>
      </c>
      <c r="H17" s="79" t="str">
        <f>IF($Y$3=1,"Sa","Do")</f>
        <v>Do</v>
      </c>
      <c r="I17" s="66"/>
      <c r="J17" s="78" t="str">
        <f>IF($Y$3=1,"Su","Lu")</f>
        <v>Lu</v>
      </c>
      <c r="K17" s="78" t="str">
        <f>IF($Y$3=1,"Mo","Ma")</f>
        <v>Ma</v>
      </c>
      <c r="L17" s="78" t="str">
        <f>IF($Y$3=1,"Tu","Mi")</f>
        <v>Mi</v>
      </c>
      <c r="M17" s="78" t="str">
        <f>IF($Y$3=1,"We","Ju")</f>
        <v>Ju</v>
      </c>
      <c r="N17" s="78" t="str">
        <f>IF($Y$3=1,"Th","Vi")</f>
        <v>Vi</v>
      </c>
      <c r="O17" s="78" t="str">
        <f>IF($Y$3=1,"Fr","Sa")</f>
        <v>Sa</v>
      </c>
      <c r="P17" s="79" t="str">
        <f>IF($Y$3=1,"Sa","Do")</f>
        <v>Do</v>
      </c>
      <c r="Q17" s="67"/>
      <c r="R17" s="78" t="str">
        <f>IF($Y$3=1,"Su","Lu")</f>
        <v>Lu</v>
      </c>
      <c r="S17" s="78" t="str">
        <f>IF($Y$3=1,"Mo","Ma")</f>
        <v>Ma</v>
      </c>
      <c r="T17" s="78" t="str">
        <f>IF($Y$3=1,"Tu","Mi")</f>
        <v>Mi</v>
      </c>
      <c r="U17" s="78" t="str">
        <f>IF($Y$3=1,"We","Ju")</f>
        <v>Ju</v>
      </c>
      <c r="V17" s="78" t="str">
        <f>IF($Y$3=1,"Th","Vi")</f>
        <v>Vi</v>
      </c>
      <c r="W17" s="78" t="str">
        <f>IF($Y$3=1,"Fr","Sa")</f>
        <v>Sa</v>
      </c>
      <c r="X17" s="79" t="str">
        <f>IF($Y$3=1,"Sa","Do")</f>
        <v>Do</v>
      </c>
      <c r="Y17" s="68"/>
      <c r="Z17" s="99"/>
      <c r="AA17" s="41"/>
      <c r="AB17" s="41"/>
      <c r="AC17" s="41"/>
      <c r="AD17" s="41"/>
      <c r="AE17" s="41"/>
      <c r="AF17" s="42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</row>
    <row r="18" spans="1:131" s="37" customFormat="1" ht="12.75" customHeight="1" x14ac:dyDescent="0.25">
      <c r="A18" s="70"/>
      <c r="B18" s="102" t="str">
        <f>IF(WEEKDAY(DATE($M$2,$M$3+0,1),$Y$3)=1,DATE($M$2,$M$3+0,1),IF(A18&lt;&gt;"",A18+1,""))</f>
        <v/>
      </c>
      <c r="C18" s="102">
        <f>IF(WEEKDAY(DATE($M$2,$M$3+0,1),$Y$3)=2,DATE($M$2,$M$3+0,1),IF(B18&lt;&gt;"",B18+1,""))</f>
        <v>44166</v>
      </c>
      <c r="D18" s="102">
        <f>IF(WEEKDAY(DATE($M$2,$M$3+0,1),$Y$3)=3,DATE($M$2,$M$3+0,1),IF(C18&lt;&gt;"",C18+1,""))</f>
        <v>44167</v>
      </c>
      <c r="E18" s="102">
        <f>IF(WEEKDAY(DATE($M$2,$M$3+0,1),$Y$3)=4,DATE($M$2,$M$3+0,1),IF(D18&lt;&gt;"",D18+1,""))</f>
        <v>44168</v>
      </c>
      <c r="F18" s="102">
        <f>IF(WEEKDAY(DATE($M$2,$M$3+0,1),$Y$3)=5,DATE($M$2,$M$3+0,1),IF(E18&lt;&gt;"",E18+1,""))</f>
        <v>44169</v>
      </c>
      <c r="G18" s="102">
        <f>IF(WEEKDAY(DATE($M$2,$M$3+0,1),$Y$3)=6,DATE($M$2,$M$3+0,1),IF(F18&lt;&gt;"",F18+1,""))</f>
        <v>44170</v>
      </c>
      <c r="H18" s="103">
        <f>IF(WEEKDAY(DATE($M$2,$M$3+0,1),$Y$3)=7,DATE($M$2,$M$3+0,1),IF(G18&lt;&gt;"",G18+1,""))</f>
        <v>44171</v>
      </c>
      <c r="I18" s="106"/>
      <c r="J18" s="102" t="str">
        <f>IF(WEEKDAY(DATE($M$2,$M$3+1,1),$Y$3)=1,DATE($M$2,$M$3+1,1),IF(I28&lt;&gt;"",I28+1,""))</f>
        <v/>
      </c>
      <c r="K18" s="102" t="str">
        <f>IF(WEEKDAY(DATE($M$2,$M$3+1,1),$Y$3)=2,DATE($M$2,$M$3+1,1),IF(J18&lt;&gt;"",J18+1,""))</f>
        <v/>
      </c>
      <c r="L18" s="102" t="str">
        <f>IF(WEEKDAY(DATE($M$2,$M$3+1,1),$Y$3)=3,DATE($M$2,$M$3+1,1),IF(K18&lt;&gt;"",K18+1,""))</f>
        <v/>
      </c>
      <c r="M18" s="102" t="str">
        <f>IF(WEEKDAY(DATE($M$2,$M$3+1,1),$Y$3)=4,DATE($M$2,$M$3+1,1),IF(L18&lt;&gt;"",L18+1,""))</f>
        <v/>
      </c>
      <c r="N18" s="102">
        <f>IF(WEEKDAY(DATE($M$2,$M$3+1,1),$Y$3)=5,DATE($M$2,$M$3+1,1),IF(M18&lt;&gt;"",M18+1,""))</f>
        <v>44197</v>
      </c>
      <c r="O18" s="102">
        <f>IF(WEEKDAY(DATE($M$2,$M$3+1,1),$Y$3)=6,DATE($M$2,$M$3+1,1),IF(N18&lt;&gt;"",N18+1,""))</f>
        <v>44198</v>
      </c>
      <c r="P18" s="103">
        <f>IF(WEEKDAY(DATE($M$2,$M$3+1,1),$Y$3)=7,DATE($M$2,$M$3+1,1),IF(O18&lt;&gt;"",O18+1,""))</f>
        <v>44199</v>
      </c>
      <c r="Q18" s="107"/>
      <c r="R18" s="102">
        <f>IF(WEEKDAY(DATE($M$2,$M$3+2,1),$Y$3)=1,DATE($M$2,$M$3+2,1),IF(Q28&lt;&gt;"",Q28+1,""))</f>
        <v>44228</v>
      </c>
      <c r="S18" s="102">
        <f>IF(WEEKDAY(DATE($M$2,$M$3+2,1),$Y$3)=2,DATE($M$2,$M$3+2,1),IF(R18&lt;&gt;"",R18+1,""))</f>
        <v>44229</v>
      </c>
      <c r="T18" s="102">
        <f>IF(WEEKDAY(DATE($M$2,$M$3+2,1),$Y$3)=3,DATE($M$2,$M$3+2,1),IF(S18&lt;&gt;"",S18+1,""))</f>
        <v>44230</v>
      </c>
      <c r="U18" s="102">
        <f>IF(WEEKDAY(DATE($M$2,$M$3+2,1),$Y$3)=4,DATE($M$2,$M$3+2,1),IF(T18&lt;&gt;"",T18+1,""))</f>
        <v>44231</v>
      </c>
      <c r="V18" s="102">
        <f>IF(WEEKDAY(DATE($M$2,$M$3+2,1),$Y$3)=5,DATE($M$2,$M$3+2,1),IF(U18&lt;&gt;"",U18+1,""))</f>
        <v>44232</v>
      </c>
      <c r="W18" s="102">
        <f>IF(WEEKDAY(DATE($M$2,$M$3+2,1),$Y$3)=6,DATE($M$2,$M$3+2,1),IF(V18&lt;&gt;"",V18+1,""))</f>
        <v>44233</v>
      </c>
      <c r="X18" s="103">
        <f>IF(WEEKDAY(DATE($M$2,$M$3+2,1),$Y$3)=7,DATE($M$2,$M$3+2,1),IF(W18&lt;&gt;"",W18+1,""))</f>
        <v>44234</v>
      </c>
      <c r="Y18" s="69"/>
      <c r="Z18" s="70"/>
      <c r="AA18" s="38"/>
      <c r="AB18" s="42"/>
      <c r="AC18" s="42"/>
      <c r="AD18" s="42"/>
      <c r="AE18" s="42"/>
      <c r="AF18" s="42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s="37" customFormat="1" ht="12.75" customHeight="1" x14ac:dyDescent="0.25">
      <c r="A19" s="70"/>
      <c r="B19" s="102">
        <f>IF(H18="","",IF(MONTH(H18)=MONTH(H18+1),H18+1,""))</f>
        <v>44172</v>
      </c>
      <c r="C19" s="102">
        <f t="shared" ref="C19:H19" si="3">IF(B19="","",IF(MONTH(B19)=MONTH(B19+1),B19+1,""))</f>
        <v>44173</v>
      </c>
      <c r="D19" s="102">
        <f t="shared" si="3"/>
        <v>44174</v>
      </c>
      <c r="E19" s="102">
        <f t="shared" si="3"/>
        <v>44175</v>
      </c>
      <c r="F19" s="102">
        <f t="shared" si="3"/>
        <v>44176</v>
      </c>
      <c r="G19" s="102">
        <f t="shared" si="3"/>
        <v>44177</v>
      </c>
      <c r="H19" s="103">
        <f t="shared" si="3"/>
        <v>44178</v>
      </c>
      <c r="I19" s="106"/>
      <c r="J19" s="102">
        <f>IF(P18="","",IF(MONTH(P18)=MONTH(P18+1),P18+1,""))</f>
        <v>44200</v>
      </c>
      <c r="K19" s="102">
        <f t="shared" ref="K19:P19" si="4">IF(J19="","",IF(MONTH(J19)=MONTH(J19+1),J19+1,""))</f>
        <v>44201</v>
      </c>
      <c r="L19" s="102">
        <f t="shared" si="4"/>
        <v>44202</v>
      </c>
      <c r="M19" s="102">
        <f t="shared" si="4"/>
        <v>44203</v>
      </c>
      <c r="N19" s="102">
        <f t="shared" si="4"/>
        <v>44204</v>
      </c>
      <c r="O19" s="102">
        <f t="shared" si="4"/>
        <v>44205</v>
      </c>
      <c r="P19" s="103">
        <f t="shared" si="4"/>
        <v>44206</v>
      </c>
      <c r="Q19" s="107"/>
      <c r="R19" s="102">
        <f>IF(X18="","",IF(MONTH(X18)=MONTH(X18+1),X18+1,""))</f>
        <v>44235</v>
      </c>
      <c r="S19" s="102">
        <f t="shared" ref="S19:X19" si="5">IF(R19="","",IF(MONTH(R19)=MONTH(R19+1),R19+1,""))</f>
        <v>44236</v>
      </c>
      <c r="T19" s="102">
        <f t="shared" si="5"/>
        <v>44237</v>
      </c>
      <c r="U19" s="102">
        <f t="shared" si="5"/>
        <v>44238</v>
      </c>
      <c r="V19" s="102">
        <f t="shared" si="5"/>
        <v>44239</v>
      </c>
      <c r="W19" s="102">
        <f t="shared" si="5"/>
        <v>44240</v>
      </c>
      <c r="X19" s="103">
        <f t="shared" si="5"/>
        <v>44241</v>
      </c>
      <c r="Y19" s="69"/>
      <c r="Z19" s="70"/>
      <c r="AA19" s="38"/>
      <c r="AB19" s="42"/>
      <c r="AC19" s="42"/>
      <c r="AD19" s="42"/>
      <c r="AE19" s="42"/>
      <c r="AF19" s="42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s="37" customFormat="1" ht="12.75" customHeight="1" x14ac:dyDescent="0.25">
      <c r="A20" s="70"/>
      <c r="B20" s="102">
        <f>IF(H19="","",IF(MONTH(H19)=MONTH(H19+1),H19+1,""))</f>
        <v>44179</v>
      </c>
      <c r="C20" s="102">
        <f t="shared" ref="C20:H20" si="6">IF(B20="","",IF(MONTH(B20)=MONTH(B20+1),B20+1,""))</f>
        <v>44180</v>
      </c>
      <c r="D20" s="102">
        <f t="shared" si="6"/>
        <v>44181</v>
      </c>
      <c r="E20" s="102">
        <f t="shared" si="6"/>
        <v>44182</v>
      </c>
      <c r="F20" s="102">
        <f t="shared" si="6"/>
        <v>44183</v>
      </c>
      <c r="G20" s="102">
        <f t="shared" si="6"/>
        <v>44184</v>
      </c>
      <c r="H20" s="103">
        <f t="shared" si="6"/>
        <v>44185</v>
      </c>
      <c r="I20" s="106"/>
      <c r="J20" s="102">
        <f>IF(P19="","",IF(MONTH(P19)=MONTH(P19+1),P19+1,""))</f>
        <v>44207</v>
      </c>
      <c r="K20" s="102">
        <f t="shared" ref="K20:P20" si="7">IF(J20="","",IF(MONTH(J20)=MONTH(J20+1),J20+1,""))</f>
        <v>44208</v>
      </c>
      <c r="L20" s="102">
        <f t="shared" si="7"/>
        <v>44209</v>
      </c>
      <c r="M20" s="102">
        <f t="shared" si="7"/>
        <v>44210</v>
      </c>
      <c r="N20" s="102">
        <f t="shared" si="7"/>
        <v>44211</v>
      </c>
      <c r="O20" s="102">
        <f t="shared" si="7"/>
        <v>44212</v>
      </c>
      <c r="P20" s="103">
        <f t="shared" si="7"/>
        <v>44213</v>
      </c>
      <c r="Q20" s="107"/>
      <c r="R20" s="102">
        <f>IF(X19="","",IF(MONTH(X19)=MONTH(X19+1),X19+1,""))</f>
        <v>44242</v>
      </c>
      <c r="S20" s="102">
        <f t="shared" ref="S20:X20" si="8">IF(R20="","",IF(MONTH(R20)=MONTH(R20+1),R20+1,""))</f>
        <v>44243</v>
      </c>
      <c r="T20" s="102">
        <f t="shared" si="8"/>
        <v>44244</v>
      </c>
      <c r="U20" s="102">
        <f t="shared" si="8"/>
        <v>44245</v>
      </c>
      <c r="V20" s="102">
        <f t="shared" si="8"/>
        <v>44246</v>
      </c>
      <c r="W20" s="102">
        <f t="shared" si="8"/>
        <v>44247</v>
      </c>
      <c r="X20" s="103">
        <f t="shared" si="8"/>
        <v>44248</v>
      </c>
      <c r="Y20" s="69"/>
      <c r="Z20" s="70"/>
      <c r="AA20" s="38"/>
      <c r="AB20" s="42"/>
      <c r="AC20" s="42"/>
      <c r="AD20" s="42"/>
      <c r="AE20" s="42"/>
      <c r="AF20" s="42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s="37" customFormat="1" ht="12.75" customHeight="1" x14ac:dyDescent="0.25">
      <c r="A21" s="70"/>
      <c r="B21" s="102">
        <f>IF(H20="","",IF(MONTH(H20)=MONTH(H20+1),H20+1,""))</f>
        <v>44186</v>
      </c>
      <c r="C21" s="102">
        <f t="shared" ref="C21:H21" si="9">IF(B21="","",IF(MONTH(B21)=MONTH(B21+1),B21+1,""))</f>
        <v>44187</v>
      </c>
      <c r="D21" s="102">
        <f t="shared" si="9"/>
        <v>44188</v>
      </c>
      <c r="E21" s="102">
        <f t="shared" si="9"/>
        <v>44189</v>
      </c>
      <c r="F21" s="102">
        <f t="shared" si="9"/>
        <v>44190</v>
      </c>
      <c r="G21" s="102">
        <f t="shared" si="9"/>
        <v>44191</v>
      </c>
      <c r="H21" s="103">
        <f t="shared" si="9"/>
        <v>44192</v>
      </c>
      <c r="I21" s="106"/>
      <c r="J21" s="102">
        <f>IF(P20="","",IF(MONTH(P20)=MONTH(P20+1),P20+1,""))</f>
        <v>44214</v>
      </c>
      <c r="K21" s="102">
        <f t="shared" ref="K21:P21" si="10">IF(J21="","",IF(MONTH(J21)=MONTH(J21+1),J21+1,""))</f>
        <v>44215</v>
      </c>
      <c r="L21" s="102">
        <f t="shared" si="10"/>
        <v>44216</v>
      </c>
      <c r="M21" s="102">
        <f t="shared" si="10"/>
        <v>44217</v>
      </c>
      <c r="N21" s="102">
        <f t="shared" si="10"/>
        <v>44218</v>
      </c>
      <c r="O21" s="102">
        <f t="shared" si="10"/>
        <v>44219</v>
      </c>
      <c r="P21" s="103">
        <f t="shared" si="10"/>
        <v>44220</v>
      </c>
      <c r="Q21" s="107"/>
      <c r="R21" s="102">
        <f>IF(X20="","",IF(MONTH(X20)=MONTH(X20+1),X20+1,""))</f>
        <v>44249</v>
      </c>
      <c r="S21" s="102">
        <f t="shared" ref="S21:X21" si="11">IF(R21="","",IF(MONTH(R21)=MONTH(R21+1),R21+1,""))</f>
        <v>44250</v>
      </c>
      <c r="T21" s="102">
        <f t="shared" si="11"/>
        <v>44251</v>
      </c>
      <c r="U21" s="102">
        <f t="shared" si="11"/>
        <v>44252</v>
      </c>
      <c r="V21" s="102">
        <f t="shared" si="11"/>
        <v>44253</v>
      </c>
      <c r="W21" s="102">
        <f t="shared" si="11"/>
        <v>44254</v>
      </c>
      <c r="X21" s="103">
        <f t="shared" si="11"/>
        <v>44255</v>
      </c>
      <c r="Y21" s="69"/>
      <c r="Z21" s="70"/>
      <c r="AA21" s="38"/>
      <c r="AB21" s="42"/>
      <c r="AC21" s="42"/>
      <c r="AD21" s="42"/>
      <c r="AE21" s="42"/>
      <c r="AF21" s="42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s="37" customFormat="1" ht="12.75" customHeight="1" x14ac:dyDescent="0.25">
      <c r="A22" s="70"/>
      <c r="B22" s="102">
        <f>IF(H21="","",IF(MONTH(H21)=MONTH(H21+1),H21+1,""))</f>
        <v>44193</v>
      </c>
      <c r="C22" s="102">
        <f t="shared" ref="C22:H22" si="12">IF(B22="","",IF(MONTH(B22)=MONTH(B22+1),B22+1,""))</f>
        <v>44194</v>
      </c>
      <c r="D22" s="102">
        <f t="shared" si="12"/>
        <v>44195</v>
      </c>
      <c r="E22" s="102">
        <f t="shared" si="12"/>
        <v>44196</v>
      </c>
      <c r="F22" s="102" t="str">
        <f t="shared" si="12"/>
        <v/>
      </c>
      <c r="G22" s="102" t="str">
        <f t="shared" si="12"/>
        <v/>
      </c>
      <c r="H22" s="103" t="str">
        <f t="shared" si="12"/>
        <v/>
      </c>
      <c r="I22" s="106"/>
      <c r="J22" s="102">
        <f>IF(P21="","",IF(MONTH(P21)=MONTH(P21+1),P21+1,""))</f>
        <v>44221</v>
      </c>
      <c r="K22" s="102">
        <f t="shared" ref="K22:P22" si="13">IF(J22="","",IF(MONTH(J22)=MONTH(J22+1),J22+1,""))</f>
        <v>44222</v>
      </c>
      <c r="L22" s="102">
        <f t="shared" si="13"/>
        <v>44223</v>
      </c>
      <c r="M22" s="102">
        <f t="shared" si="13"/>
        <v>44224</v>
      </c>
      <c r="N22" s="102">
        <f t="shared" si="13"/>
        <v>44225</v>
      </c>
      <c r="O22" s="102">
        <f t="shared" si="13"/>
        <v>44226</v>
      </c>
      <c r="P22" s="103">
        <f t="shared" si="13"/>
        <v>44227</v>
      </c>
      <c r="Q22" s="107"/>
      <c r="R22" s="102" t="str">
        <f>IF(X21="","",IF(MONTH(X21)=MONTH(X21+1),X21+1,""))</f>
        <v/>
      </c>
      <c r="S22" s="102" t="str">
        <f t="shared" ref="S22:X22" si="14">IF(R22="","",IF(MONTH(R22)=MONTH(R22+1),R22+1,""))</f>
        <v/>
      </c>
      <c r="T22" s="102" t="str">
        <f t="shared" si="14"/>
        <v/>
      </c>
      <c r="U22" s="102" t="str">
        <f t="shared" si="14"/>
        <v/>
      </c>
      <c r="V22" s="102" t="str">
        <f t="shared" si="14"/>
        <v/>
      </c>
      <c r="W22" s="102" t="str">
        <f t="shared" si="14"/>
        <v/>
      </c>
      <c r="X22" s="103" t="str">
        <f t="shared" si="14"/>
        <v/>
      </c>
      <c r="Y22" s="69"/>
      <c r="Z22" s="70"/>
      <c r="AA22" s="38"/>
      <c r="AB22" s="42"/>
      <c r="AC22" s="42"/>
      <c r="AD22" s="42"/>
      <c r="AE22" s="42"/>
      <c r="AF22" s="42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s="37" customFormat="1" ht="12.75" customHeight="1" x14ac:dyDescent="0.25">
      <c r="A23" s="70"/>
      <c r="B23" s="104" t="str">
        <f>IF(H22="","",IF(MONTH(H22)=MONTH(H22+1),H22+1,""))</f>
        <v/>
      </c>
      <c r="C23" s="104" t="str">
        <f t="shared" ref="C23:H23" si="15">IF(B23="","",IF(MONTH(B23)=MONTH(B23+1),B23+1,""))</f>
        <v/>
      </c>
      <c r="D23" s="104" t="str">
        <f t="shared" si="15"/>
        <v/>
      </c>
      <c r="E23" s="104" t="str">
        <f t="shared" si="15"/>
        <v/>
      </c>
      <c r="F23" s="104" t="str">
        <f t="shared" si="15"/>
        <v/>
      </c>
      <c r="G23" s="104" t="str">
        <f t="shared" si="15"/>
        <v/>
      </c>
      <c r="H23" s="105" t="str">
        <f t="shared" si="15"/>
        <v/>
      </c>
      <c r="I23" s="106"/>
      <c r="J23" s="104" t="str">
        <f>IF(P22="","",IF(MONTH(P22)=MONTH(P22+1),P22+1,""))</f>
        <v/>
      </c>
      <c r="K23" s="104" t="str">
        <f t="shared" ref="K23:P23" si="16">IF(J23="","",IF(MONTH(J23)=MONTH(J23+1),J23+1,""))</f>
        <v/>
      </c>
      <c r="L23" s="104" t="str">
        <f t="shared" si="16"/>
        <v/>
      </c>
      <c r="M23" s="104" t="str">
        <f t="shared" si="16"/>
        <v/>
      </c>
      <c r="N23" s="104" t="str">
        <f t="shared" si="16"/>
        <v/>
      </c>
      <c r="O23" s="104" t="str">
        <f t="shared" si="16"/>
        <v/>
      </c>
      <c r="P23" s="105" t="str">
        <f t="shared" si="16"/>
        <v/>
      </c>
      <c r="Q23" s="107"/>
      <c r="R23" s="104" t="str">
        <f>IF(X22="","",IF(MONTH(X22)=MONTH(X22+1),X22+1,""))</f>
        <v/>
      </c>
      <c r="S23" s="104" t="str">
        <f t="shared" ref="S23:X23" si="17">IF(R23="","",IF(MONTH(R23)=MONTH(R23+1),R23+1,""))</f>
        <v/>
      </c>
      <c r="T23" s="104" t="str">
        <f t="shared" si="17"/>
        <v/>
      </c>
      <c r="U23" s="104" t="str">
        <f t="shared" si="17"/>
        <v/>
      </c>
      <c r="V23" s="104" t="str">
        <f t="shared" si="17"/>
        <v/>
      </c>
      <c r="W23" s="104" t="str">
        <f t="shared" si="17"/>
        <v/>
      </c>
      <c r="X23" s="105" t="str">
        <f t="shared" si="17"/>
        <v/>
      </c>
      <c r="Y23" s="69"/>
      <c r="Z23" s="70"/>
      <c r="AA23" s="38"/>
      <c r="AB23" s="42"/>
      <c r="AC23" s="42"/>
      <c r="AD23" s="42"/>
      <c r="AE23" s="42"/>
      <c r="AF23" s="42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s="37" customFormat="1" ht="12.75" customHeight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70"/>
      <c r="Q24" s="72"/>
      <c r="R24" s="70"/>
      <c r="S24" s="70"/>
      <c r="T24" s="70"/>
      <c r="U24" s="70"/>
      <c r="V24" s="70"/>
      <c r="W24" s="70"/>
      <c r="X24" s="70"/>
      <c r="Y24" s="69"/>
      <c r="Z24" s="70"/>
      <c r="AA24" s="38"/>
      <c r="AB24" s="42"/>
      <c r="AC24" s="42"/>
      <c r="AD24" s="42"/>
      <c r="AE24" s="42"/>
      <c r="AF24" s="42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s="33" customFormat="1" ht="12.75" customHeight="1" x14ac:dyDescent="0.25">
      <c r="A25" s="63"/>
      <c r="B25" s="61" t="str">
        <f>UPPER(TEXT(H27,"  MMMM ")&amp;TEXT(YEAR(H27),"0"))</f>
        <v xml:space="preserve">  MARZO 2021</v>
      </c>
      <c r="C25" s="62"/>
      <c r="D25" s="62"/>
      <c r="E25" s="62"/>
      <c r="F25" s="62"/>
      <c r="G25" s="62"/>
      <c r="H25" s="62"/>
      <c r="I25" s="63"/>
      <c r="J25" s="61" t="str">
        <f>UPPER(TEXT(P27,"  MMMM ")&amp;TEXT(YEAR(P27),"0"))</f>
        <v xml:space="preserve">  ABRIL 2021</v>
      </c>
      <c r="K25" s="62"/>
      <c r="L25" s="62"/>
      <c r="M25" s="62"/>
      <c r="N25" s="62"/>
      <c r="O25" s="62"/>
      <c r="P25" s="62"/>
      <c r="Q25" s="64"/>
      <c r="R25" s="61" t="str">
        <f>UPPER(TEXT(X27,"  MMMM ")&amp;TEXT(YEAR(X27),"0"))</f>
        <v xml:space="preserve">  MAYO 2021</v>
      </c>
      <c r="S25" s="62"/>
      <c r="T25" s="62"/>
      <c r="U25" s="62"/>
      <c r="V25" s="62"/>
      <c r="W25" s="62"/>
      <c r="X25" s="62"/>
      <c r="Y25" s="65"/>
      <c r="Z25" s="63"/>
      <c r="AA25" s="39"/>
      <c r="AB25" s="42"/>
      <c r="AC25" s="42"/>
      <c r="AD25" s="42"/>
      <c r="AE25" s="42"/>
      <c r="AF25" s="42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9"/>
      <c r="AR25" s="39"/>
      <c r="AS25" s="39"/>
      <c r="AT25" s="39"/>
      <c r="AU25" s="39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</row>
    <row r="26" spans="1:131" s="35" customFormat="1" ht="12.75" customHeight="1" x14ac:dyDescent="0.2">
      <c r="A26" s="99"/>
      <c r="B26" s="78" t="str">
        <f>IF($Y$3=1,"Su","Lu")</f>
        <v>Lu</v>
      </c>
      <c r="C26" s="78" t="str">
        <f>IF($Y$3=1,"Mo","Ma")</f>
        <v>Ma</v>
      </c>
      <c r="D26" s="78" t="str">
        <f>IF($Y$3=1,"Tu","Mi")</f>
        <v>Mi</v>
      </c>
      <c r="E26" s="78" t="str">
        <f>IF($Y$3=1,"We","Ju")</f>
        <v>Ju</v>
      </c>
      <c r="F26" s="78" t="str">
        <f>IF($Y$3=1,"Th","Vi")</f>
        <v>Vi</v>
      </c>
      <c r="G26" s="78" t="str">
        <f>IF($Y$3=1,"Fr","Sa")</f>
        <v>Sa</v>
      </c>
      <c r="H26" s="79" t="str">
        <f>IF($Y$3=1,"Sa","Do")</f>
        <v>Do</v>
      </c>
      <c r="I26" s="66"/>
      <c r="J26" s="78" t="str">
        <f>IF($Y$3=1,"Su","Lu")</f>
        <v>Lu</v>
      </c>
      <c r="K26" s="78" t="str">
        <f>IF($Y$3=1,"Mo","Ma")</f>
        <v>Ma</v>
      </c>
      <c r="L26" s="78" t="str">
        <f>IF($Y$3=1,"Tu","Mi")</f>
        <v>Mi</v>
      </c>
      <c r="M26" s="78" t="str">
        <f>IF($Y$3=1,"We","Ju")</f>
        <v>Ju</v>
      </c>
      <c r="N26" s="78" t="str">
        <f>IF($Y$3=1,"Th","Vi")</f>
        <v>Vi</v>
      </c>
      <c r="O26" s="78" t="str">
        <f>IF($Y$3=1,"Fr","Sa")</f>
        <v>Sa</v>
      </c>
      <c r="P26" s="79" t="str">
        <f>IF($Y$3=1,"Sa","Do")</f>
        <v>Do</v>
      </c>
      <c r="Q26" s="67"/>
      <c r="R26" s="78" t="str">
        <f>IF($Y$3=1,"Su","Lu")</f>
        <v>Lu</v>
      </c>
      <c r="S26" s="78" t="str">
        <f>IF($Y$3=1,"Mo","Ma")</f>
        <v>Ma</v>
      </c>
      <c r="T26" s="78" t="str">
        <f>IF($Y$3=1,"Tu","Mi")</f>
        <v>Mi</v>
      </c>
      <c r="U26" s="78" t="str">
        <f>IF($Y$3=1,"We","Ju")</f>
        <v>Ju</v>
      </c>
      <c r="V26" s="78" t="str">
        <f>IF($Y$3=1,"Th","Vi")</f>
        <v>Vi</v>
      </c>
      <c r="W26" s="78" t="str">
        <f>IF($Y$3=1,"Fr","Sa")</f>
        <v>Sa</v>
      </c>
      <c r="X26" s="79" t="str">
        <f>IF($Y$3=1,"Sa","Do")</f>
        <v>Do</v>
      </c>
      <c r="Y26" s="68"/>
      <c r="Z26" s="99"/>
      <c r="AA26" s="41"/>
      <c r="AB26" s="41"/>
      <c r="AC26" s="42"/>
      <c r="AD26" s="42"/>
      <c r="AE26" s="42"/>
      <c r="AF26" s="42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41"/>
      <c r="AR26" s="41"/>
      <c r="AS26" s="41"/>
      <c r="AT26" s="41"/>
      <c r="AU26" s="41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</row>
    <row r="27" spans="1:131" s="37" customFormat="1" ht="12.75" customHeight="1" x14ac:dyDescent="0.25">
      <c r="A27" s="70"/>
      <c r="B27" s="102">
        <f>IF(WEEKDAY(DATE($M$2,$M$3+3,1),$Y$3)=1,DATE($M$2,$M$3+3,1),IF(A37&lt;&gt;"",A37+1,""))</f>
        <v>44256</v>
      </c>
      <c r="C27" s="102">
        <f>IF(WEEKDAY(DATE($M$2,$M$3+3,1),$Y$3)=2,DATE($M$2,$M$3+3,1),IF(B27&lt;&gt;"",B27+1,""))</f>
        <v>44257</v>
      </c>
      <c r="D27" s="102">
        <f>IF(WEEKDAY(DATE($M$2,$M$3+3,1),$Y$3)=3,DATE($M$2,$M$3+3,1),IF(C27&lt;&gt;"",C27+1,""))</f>
        <v>44258</v>
      </c>
      <c r="E27" s="102">
        <f>IF(WEEKDAY(DATE($M$2,$M$3+3,1),$Y$3)=4,DATE($M$2,$M$3+3,1),IF(D27&lt;&gt;"",D27+1,""))</f>
        <v>44259</v>
      </c>
      <c r="F27" s="102">
        <f>IF(WEEKDAY(DATE($M$2,$M$3+3,1),$Y$3)=5,DATE($M$2,$M$3+3,1),IF(E27&lt;&gt;"",E27+1,""))</f>
        <v>44260</v>
      </c>
      <c r="G27" s="102">
        <f>IF(WEEKDAY(DATE($M$2,$M$3+3,1),$Y$3)=6,DATE($M$2,$M$3+3,1),IF(F27&lt;&gt;"",F27+1,""))</f>
        <v>44261</v>
      </c>
      <c r="H27" s="103">
        <f>IF(WEEKDAY(DATE($M$2,$M$3+3,1),$Y$3)=7,DATE($M$2,$M$3+3,1),IF(G27&lt;&gt;"",G27+1,""))</f>
        <v>44262</v>
      </c>
      <c r="I27" s="106"/>
      <c r="J27" s="102" t="str">
        <f>IF(WEEKDAY(DATE($M$2,$M$3+4,1),$Y$3)=1,DATE($M$2,$M$3+4,1),IF(I37&lt;&gt;"",I37+1,""))</f>
        <v/>
      </c>
      <c r="K27" s="102" t="str">
        <f>IF(WEEKDAY(DATE($M$2,$M$3+4,1),$Y$3)=2,DATE($M$2,$M$3+4,1),IF(J27&lt;&gt;"",J27+1,""))</f>
        <v/>
      </c>
      <c r="L27" s="102" t="str">
        <f>IF(WEEKDAY(DATE($M$2,$M$3+4,1),$Y$3)=3,DATE($M$2,$M$3+4,1),IF(K27&lt;&gt;"",K27+1,""))</f>
        <v/>
      </c>
      <c r="M27" s="102">
        <f>IF(WEEKDAY(DATE($M$2,$M$3+4,1),$Y$3)=4,DATE($M$2,$M$3+4,1),IF(L27&lt;&gt;"",L27+1,""))</f>
        <v>44287</v>
      </c>
      <c r="N27" s="102">
        <f>IF(WEEKDAY(DATE($M$2,$M$3+4,1),$Y$3)=5,DATE($M$2,$M$3+4,1),IF(M27&lt;&gt;"",M27+1,""))</f>
        <v>44288</v>
      </c>
      <c r="O27" s="102">
        <f>IF(WEEKDAY(DATE($M$2,$M$3+4,1),$Y$3)=6,DATE($M$2,$M$3+4,1),IF(N27&lt;&gt;"",N27+1,""))</f>
        <v>44289</v>
      </c>
      <c r="P27" s="103">
        <f>IF(WEEKDAY(DATE($M$2,$M$3+4,1),$Y$3)=7,DATE($M$2,$M$3+4,1),IF(O27&lt;&gt;"",O27+1,""))</f>
        <v>44290</v>
      </c>
      <c r="Q27" s="107"/>
      <c r="R27" s="102" t="str">
        <f>IF(WEEKDAY(DATE($M$2,$M$3+5,1),$Y$3)=1,DATE($M$2,$M$3+5,1),IF(Q37&lt;&gt;"",Q37+1,""))</f>
        <v/>
      </c>
      <c r="S27" s="102" t="str">
        <f>IF(WEEKDAY(DATE($M$2,$M$3+5,1),$Y$3)=2,DATE($M$2,$M$3+5,1),IF(R27&lt;&gt;"",R27+1,""))</f>
        <v/>
      </c>
      <c r="T27" s="102" t="str">
        <f>IF(WEEKDAY(DATE($M$2,$M$3+5,1),$Y$3)=3,DATE($M$2,$M$3+5,1),IF(S27&lt;&gt;"",S27+1,""))</f>
        <v/>
      </c>
      <c r="U27" s="102" t="str">
        <f>IF(WEEKDAY(DATE($M$2,$M$3+5,1),$Y$3)=4,DATE($M$2,$M$3+5,1),IF(T27&lt;&gt;"",T27+1,""))</f>
        <v/>
      </c>
      <c r="V27" s="102" t="str">
        <f>IF(WEEKDAY(DATE($M$2,$M$3+5,1),$Y$3)=5,DATE($M$2,$M$3+5,1),IF(U27&lt;&gt;"",U27+1,""))</f>
        <v/>
      </c>
      <c r="W27" s="102">
        <f>IF(WEEKDAY(DATE($M$2,$M$3+5,1),$Y$3)=6,DATE($M$2,$M$3+5,1),IF(V27&lt;&gt;"",V27+1,""))</f>
        <v>44317</v>
      </c>
      <c r="X27" s="103">
        <f>IF(WEEKDAY(DATE($M$2,$M$3+5,1),$Y$3)=7,DATE($M$2,$M$3+5,1),IF(W27&lt;&gt;"",W27+1,""))</f>
        <v>44318</v>
      </c>
      <c r="Y27" s="69"/>
      <c r="Z27" s="70"/>
      <c r="AA27" s="38"/>
      <c r="AB27" s="42"/>
      <c r="AC27" s="42"/>
      <c r="AD27" s="41"/>
      <c r="AE27" s="42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s="37" customFormat="1" ht="12.75" customHeight="1" x14ac:dyDescent="0.25">
      <c r="A28" s="70"/>
      <c r="B28" s="102">
        <f>IF(H27="","",IF(MONTH(H27)=MONTH(H27+1),H27+1,""))</f>
        <v>44263</v>
      </c>
      <c r="C28" s="102">
        <f t="shared" ref="C28:H28" si="18">IF(B28="","",IF(MONTH(B28)=MONTH(B28+1),B28+1,""))</f>
        <v>44264</v>
      </c>
      <c r="D28" s="102">
        <f t="shared" si="18"/>
        <v>44265</v>
      </c>
      <c r="E28" s="102">
        <f t="shared" si="18"/>
        <v>44266</v>
      </c>
      <c r="F28" s="102">
        <f t="shared" si="18"/>
        <v>44267</v>
      </c>
      <c r="G28" s="102">
        <f t="shared" si="18"/>
        <v>44268</v>
      </c>
      <c r="H28" s="103">
        <f t="shared" si="18"/>
        <v>44269</v>
      </c>
      <c r="I28" s="106"/>
      <c r="J28" s="102">
        <f>IF(P27="","",IF(MONTH(P27)=MONTH(P27+1),P27+1,""))</f>
        <v>44291</v>
      </c>
      <c r="K28" s="102">
        <f t="shared" ref="K28:P28" si="19">IF(J28="","",IF(MONTH(J28)=MONTH(J28+1),J28+1,""))</f>
        <v>44292</v>
      </c>
      <c r="L28" s="102">
        <f t="shared" si="19"/>
        <v>44293</v>
      </c>
      <c r="M28" s="102">
        <f t="shared" si="19"/>
        <v>44294</v>
      </c>
      <c r="N28" s="102">
        <f t="shared" si="19"/>
        <v>44295</v>
      </c>
      <c r="O28" s="102">
        <f t="shared" si="19"/>
        <v>44296</v>
      </c>
      <c r="P28" s="103">
        <f t="shared" si="19"/>
        <v>44297</v>
      </c>
      <c r="Q28" s="107"/>
      <c r="R28" s="102">
        <f>IF(X27="","",IF(MONTH(X27)=MONTH(X27+1),X27+1,""))</f>
        <v>44319</v>
      </c>
      <c r="S28" s="102">
        <f t="shared" ref="S28:X28" si="20">IF(R28="","",IF(MONTH(R28)=MONTH(R28+1),R28+1,""))</f>
        <v>44320</v>
      </c>
      <c r="T28" s="102">
        <f t="shared" si="20"/>
        <v>44321</v>
      </c>
      <c r="U28" s="102">
        <f t="shared" si="20"/>
        <v>44322</v>
      </c>
      <c r="V28" s="102">
        <f t="shared" si="20"/>
        <v>44323</v>
      </c>
      <c r="W28" s="102">
        <f t="shared" si="20"/>
        <v>44324</v>
      </c>
      <c r="X28" s="103">
        <f t="shared" si="20"/>
        <v>44325</v>
      </c>
      <c r="Y28" s="69"/>
      <c r="Z28" s="70"/>
      <c r="AA28" s="38"/>
      <c r="AB28" s="42"/>
      <c r="AC28" s="42"/>
      <c r="AD28" s="42"/>
      <c r="AE28" s="42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s="37" customFormat="1" ht="12.75" customHeight="1" x14ac:dyDescent="0.25">
      <c r="A29" s="70"/>
      <c r="B29" s="102">
        <f>IF(H28="","",IF(MONTH(H28)=MONTH(H28+1),H28+1,""))</f>
        <v>44270</v>
      </c>
      <c r="C29" s="102">
        <f t="shared" ref="C29:H29" si="21">IF(B29="","",IF(MONTH(B29)=MONTH(B29+1),B29+1,""))</f>
        <v>44271</v>
      </c>
      <c r="D29" s="102">
        <f t="shared" si="21"/>
        <v>44272</v>
      </c>
      <c r="E29" s="102">
        <f t="shared" si="21"/>
        <v>44273</v>
      </c>
      <c r="F29" s="102">
        <f t="shared" si="21"/>
        <v>44274</v>
      </c>
      <c r="G29" s="102">
        <f t="shared" si="21"/>
        <v>44275</v>
      </c>
      <c r="H29" s="103">
        <f t="shared" si="21"/>
        <v>44276</v>
      </c>
      <c r="I29" s="106"/>
      <c r="J29" s="102">
        <f>IF(P28="","",IF(MONTH(P28)=MONTH(P28+1),P28+1,""))</f>
        <v>44298</v>
      </c>
      <c r="K29" s="102">
        <f t="shared" ref="K29:P29" si="22">IF(J29="","",IF(MONTH(J29)=MONTH(J29+1),J29+1,""))</f>
        <v>44299</v>
      </c>
      <c r="L29" s="102">
        <f t="shared" si="22"/>
        <v>44300</v>
      </c>
      <c r="M29" s="102">
        <f t="shared" si="22"/>
        <v>44301</v>
      </c>
      <c r="N29" s="102">
        <f t="shared" si="22"/>
        <v>44302</v>
      </c>
      <c r="O29" s="102">
        <f t="shared" si="22"/>
        <v>44303</v>
      </c>
      <c r="P29" s="103">
        <f t="shared" si="22"/>
        <v>44304</v>
      </c>
      <c r="Q29" s="107"/>
      <c r="R29" s="102">
        <f>IF(X28="","",IF(MONTH(X28)=MONTH(X28+1),X28+1,""))</f>
        <v>44326</v>
      </c>
      <c r="S29" s="102">
        <f t="shared" ref="S29:X29" si="23">IF(R29="","",IF(MONTH(R29)=MONTH(R29+1),R29+1,""))</f>
        <v>44327</v>
      </c>
      <c r="T29" s="102">
        <f t="shared" si="23"/>
        <v>44328</v>
      </c>
      <c r="U29" s="102">
        <f t="shared" si="23"/>
        <v>44329</v>
      </c>
      <c r="V29" s="102">
        <f t="shared" si="23"/>
        <v>44330</v>
      </c>
      <c r="W29" s="102">
        <f t="shared" si="23"/>
        <v>44331</v>
      </c>
      <c r="X29" s="103">
        <f t="shared" si="23"/>
        <v>44332</v>
      </c>
      <c r="Y29" s="69"/>
      <c r="Z29" s="70"/>
      <c r="AA29" s="38"/>
      <c r="AB29" s="42"/>
      <c r="AC29" s="42"/>
      <c r="AD29" s="42"/>
      <c r="AE29" s="42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</row>
    <row r="30" spans="1:131" s="37" customFormat="1" ht="12.75" customHeight="1" x14ac:dyDescent="0.25">
      <c r="A30" s="70"/>
      <c r="B30" s="102">
        <f>IF(H29="","",IF(MONTH(H29)=MONTH(H29+1),H29+1,""))</f>
        <v>44277</v>
      </c>
      <c r="C30" s="102">
        <f t="shared" ref="C30:H30" si="24">IF(B30="","",IF(MONTH(B30)=MONTH(B30+1),B30+1,""))</f>
        <v>44278</v>
      </c>
      <c r="D30" s="102">
        <f t="shared" si="24"/>
        <v>44279</v>
      </c>
      <c r="E30" s="102">
        <f t="shared" si="24"/>
        <v>44280</v>
      </c>
      <c r="F30" s="102">
        <f t="shared" si="24"/>
        <v>44281</v>
      </c>
      <c r="G30" s="102">
        <f t="shared" si="24"/>
        <v>44282</v>
      </c>
      <c r="H30" s="103">
        <f t="shared" si="24"/>
        <v>44283</v>
      </c>
      <c r="I30" s="106"/>
      <c r="J30" s="102">
        <f>IF(P29="","",IF(MONTH(P29)=MONTH(P29+1),P29+1,""))</f>
        <v>44305</v>
      </c>
      <c r="K30" s="102">
        <f t="shared" ref="K30:P30" si="25">IF(J30="","",IF(MONTH(J30)=MONTH(J30+1),J30+1,""))</f>
        <v>44306</v>
      </c>
      <c r="L30" s="102">
        <f t="shared" si="25"/>
        <v>44307</v>
      </c>
      <c r="M30" s="102">
        <f t="shared" si="25"/>
        <v>44308</v>
      </c>
      <c r="N30" s="102">
        <f t="shared" si="25"/>
        <v>44309</v>
      </c>
      <c r="O30" s="102">
        <f t="shared" si="25"/>
        <v>44310</v>
      </c>
      <c r="P30" s="103">
        <f t="shared" si="25"/>
        <v>44311</v>
      </c>
      <c r="Q30" s="107"/>
      <c r="R30" s="102">
        <f>IF(X29="","",IF(MONTH(X29)=MONTH(X29+1),X29+1,""))</f>
        <v>44333</v>
      </c>
      <c r="S30" s="102">
        <f t="shared" ref="S30:X30" si="26">IF(R30="","",IF(MONTH(R30)=MONTH(R30+1),R30+1,""))</f>
        <v>44334</v>
      </c>
      <c r="T30" s="102">
        <f t="shared" si="26"/>
        <v>44335</v>
      </c>
      <c r="U30" s="102">
        <f t="shared" si="26"/>
        <v>44336</v>
      </c>
      <c r="V30" s="102">
        <f t="shared" si="26"/>
        <v>44337</v>
      </c>
      <c r="W30" s="102">
        <f t="shared" si="26"/>
        <v>44338</v>
      </c>
      <c r="X30" s="103">
        <f t="shared" si="26"/>
        <v>44339</v>
      </c>
      <c r="Y30" s="69"/>
      <c r="Z30" s="70"/>
      <c r="AA30" s="38"/>
      <c r="AB30" s="42"/>
      <c r="AC30" s="42"/>
      <c r="AD30" s="42"/>
      <c r="AE30" s="42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</row>
    <row r="31" spans="1:131" s="37" customFormat="1" ht="12.75" customHeight="1" x14ac:dyDescent="0.25">
      <c r="A31" s="70"/>
      <c r="B31" s="102">
        <f>IF(H30="","",IF(MONTH(H30)=MONTH(H30+1),H30+1,""))</f>
        <v>44284</v>
      </c>
      <c r="C31" s="102">
        <f t="shared" ref="C31:H31" si="27">IF(B31="","",IF(MONTH(B31)=MONTH(B31+1),B31+1,""))</f>
        <v>44285</v>
      </c>
      <c r="D31" s="102">
        <f t="shared" si="27"/>
        <v>44286</v>
      </c>
      <c r="E31" s="102" t="str">
        <f t="shared" si="27"/>
        <v/>
      </c>
      <c r="F31" s="102" t="str">
        <f t="shared" si="27"/>
        <v/>
      </c>
      <c r="G31" s="102" t="str">
        <f t="shared" si="27"/>
        <v/>
      </c>
      <c r="H31" s="103" t="str">
        <f t="shared" si="27"/>
        <v/>
      </c>
      <c r="I31" s="106"/>
      <c r="J31" s="102">
        <f>IF(P30="","",IF(MONTH(P30)=MONTH(P30+1),P30+1,""))</f>
        <v>44312</v>
      </c>
      <c r="K31" s="102">
        <f t="shared" ref="K31:P31" si="28">IF(J31="","",IF(MONTH(J31)=MONTH(J31+1),J31+1,""))</f>
        <v>44313</v>
      </c>
      <c r="L31" s="102">
        <f t="shared" si="28"/>
        <v>44314</v>
      </c>
      <c r="M31" s="102">
        <f t="shared" si="28"/>
        <v>44315</v>
      </c>
      <c r="N31" s="102">
        <f t="shared" si="28"/>
        <v>44316</v>
      </c>
      <c r="O31" s="102" t="str">
        <f t="shared" si="28"/>
        <v/>
      </c>
      <c r="P31" s="103" t="str">
        <f t="shared" si="28"/>
        <v/>
      </c>
      <c r="Q31" s="107"/>
      <c r="R31" s="102">
        <f>IF(X30="","",IF(MONTH(X30)=MONTH(X30+1),X30+1,""))</f>
        <v>44340</v>
      </c>
      <c r="S31" s="102">
        <f t="shared" ref="S31:X31" si="29">IF(R31="","",IF(MONTH(R31)=MONTH(R31+1),R31+1,""))</f>
        <v>44341</v>
      </c>
      <c r="T31" s="102">
        <f t="shared" si="29"/>
        <v>44342</v>
      </c>
      <c r="U31" s="102">
        <f t="shared" si="29"/>
        <v>44343</v>
      </c>
      <c r="V31" s="102">
        <f t="shared" si="29"/>
        <v>44344</v>
      </c>
      <c r="W31" s="102">
        <f t="shared" si="29"/>
        <v>44345</v>
      </c>
      <c r="X31" s="103">
        <f t="shared" si="29"/>
        <v>44346</v>
      </c>
      <c r="Y31" s="69"/>
      <c r="Z31" s="70"/>
      <c r="AA31" s="38"/>
      <c r="AB31" s="42"/>
      <c r="AC31" s="42"/>
      <c r="AD31" s="42"/>
      <c r="AE31" s="42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</row>
    <row r="32" spans="1:131" s="37" customFormat="1" ht="12.75" customHeight="1" x14ac:dyDescent="0.25">
      <c r="A32" s="70"/>
      <c r="B32" s="104" t="str">
        <f>IF(H31="","",IF(MONTH(H31)=MONTH(H31+1),H31+1,""))</f>
        <v/>
      </c>
      <c r="C32" s="104" t="str">
        <f t="shared" ref="C32:H32" si="30">IF(B32="","",IF(MONTH(B32)=MONTH(B32+1),B32+1,""))</f>
        <v/>
      </c>
      <c r="D32" s="104" t="str">
        <f t="shared" si="30"/>
        <v/>
      </c>
      <c r="E32" s="104" t="str">
        <f t="shared" si="30"/>
        <v/>
      </c>
      <c r="F32" s="104" t="str">
        <f t="shared" si="30"/>
        <v/>
      </c>
      <c r="G32" s="104" t="str">
        <f t="shared" si="30"/>
        <v/>
      </c>
      <c r="H32" s="105" t="str">
        <f t="shared" si="30"/>
        <v/>
      </c>
      <c r="I32" s="106"/>
      <c r="J32" s="104" t="str">
        <f>IF(P31="","",IF(MONTH(P31)=MONTH(P31+1),P31+1,""))</f>
        <v/>
      </c>
      <c r="K32" s="104" t="str">
        <f t="shared" ref="K32:P32" si="31">IF(J32="","",IF(MONTH(J32)=MONTH(J32+1),J32+1,""))</f>
        <v/>
      </c>
      <c r="L32" s="104" t="str">
        <f t="shared" si="31"/>
        <v/>
      </c>
      <c r="M32" s="104" t="str">
        <f t="shared" si="31"/>
        <v/>
      </c>
      <c r="N32" s="104" t="str">
        <f t="shared" si="31"/>
        <v/>
      </c>
      <c r="O32" s="104" t="str">
        <f t="shared" si="31"/>
        <v/>
      </c>
      <c r="P32" s="105" t="str">
        <f t="shared" si="31"/>
        <v/>
      </c>
      <c r="Q32" s="107"/>
      <c r="R32" s="104">
        <f>IF(X31="","",IF(MONTH(X31)=MONTH(X31+1),X31+1,""))</f>
        <v>44347</v>
      </c>
      <c r="S32" s="104" t="str">
        <f t="shared" ref="S32:X32" si="32">IF(R32="","",IF(MONTH(R32)=MONTH(R32+1),R32+1,""))</f>
        <v/>
      </c>
      <c r="T32" s="104" t="str">
        <f t="shared" si="32"/>
        <v/>
      </c>
      <c r="U32" s="104" t="str">
        <f t="shared" si="32"/>
        <v/>
      </c>
      <c r="V32" s="104" t="str">
        <f t="shared" si="32"/>
        <v/>
      </c>
      <c r="W32" s="104" t="str">
        <f t="shared" si="32"/>
        <v/>
      </c>
      <c r="X32" s="105" t="str">
        <f t="shared" si="32"/>
        <v/>
      </c>
      <c r="Y32" s="69"/>
      <c r="Z32" s="70"/>
      <c r="AA32" s="38"/>
      <c r="AB32" s="42"/>
      <c r="AC32" s="42"/>
      <c r="AD32" s="42"/>
      <c r="AE32" s="42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</row>
    <row r="33" spans="1:131" s="37" customFormat="1" ht="12.75" customHeight="1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70"/>
      <c r="Q33" s="72"/>
      <c r="R33" s="70"/>
      <c r="S33" s="70"/>
      <c r="T33" s="70"/>
      <c r="U33" s="70"/>
      <c r="V33" s="70"/>
      <c r="W33" s="70"/>
      <c r="X33" s="70"/>
      <c r="Y33" s="69"/>
      <c r="Z33" s="70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</row>
    <row r="34" spans="1:131" s="33" customFormat="1" ht="12.75" customHeight="1" x14ac:dyDescent="0.25">
      <c r="A34" s="63"/>
      <c r="B34" s="61" t="str">
        <f>UPPER(TEXT(H36,"  MMMM ")&amp;TEXT(YEAR(H36),"0"))</f>
        <v xml:space="preserve">  JUNIO 2021</v>
      </c>
      <c r="C34" s="62"/>
      <c r="D34" s="62"/>
      <c r="E34" s="62"/>
      <c r="F34" s="62"/>
      <c r="G34" s="62"/>
      <c r="H34" s="62"/>
      <c r="I34" s="63"/>
      <c r="J34" s="61" t="str">
        <f>UPPER(TEXT(P36,"  MMMM ")&amp;TEXT(YEAR(P36),"0"))</f>
        <v xml:space="preserve">  JULIO 2021</v>
      </c>
      <c r="K34" s="62"/>
      <c r="L34" s="62"/>
      <c r="M34" s="62"/>
      <c r="N34" s="62"/>
      <c r="O34" s="62"/>
      <c r="P34" s="62"/>
      <c r="Q34" s="64"/>
      <c r="R34" s="61" t="str">
        <f>UPPER(TEXT(X36,"  MMMM ")&amp;TEXT(YEAR(X36),"0"))</f>
        <v xml:space="preserve">  AGOSTO 2021</v>
      </c>
      <c r="S34" s="62"/>
      <c r="T34" s="62"/>
      <c r="U34" s="62"/>
      <c r="V34" s="62"/>
      <c r="W34" s="62"/>
      <c r="X34" s="62"/>
      <c r="Y34" s="65"/>
      <c r="Z34" s="63"/>
      <c r="AA34" s="39"/>
      <c r="AB34" s="39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9"/>
      <c r="AR34" s="39"/>
      <c r="AS34" s="39"/>
      <c r="AT34" s="39"/>
      <c r="AU34" s="39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</row>
    <row r="35" spans="1:131" s="32" customFormat="1" ht="12.75" customHeight="1" x14ac:dyDescent="0.2">
      <c r="A35" s="73"/>
      <c r="B35" s="78" t="str">
        <f>IF($Y$3=1,"Su","Lu")</f>
        <v>Lu</v>
      </c>
      <c r="C35" s="78" t="str">
        <f>IF($Y$3=1,"Mo","Ma")</f>
        <v>Ma</v>
      </c>
      <c r="D35" s="78" t="str">
        <f>IF($Y$3=1,"Tu","Mi")</f>
        <v>Mi</v>
      </c>
      <c r="E35" s="78" t="str">
        <f>IF($Y$3=1,"We","Ju")</f>
        <v>Ju</v>
      </c>
      <c r="F35" s="78" t="str">
        <f>IF($Y$3=1,"Th","Vi")</f>
        <v>Vi</v>
      </c>
      <c r="G35" s="78" t="str">
        <f>IF($Y$3=1,"Fr","Sa")</f>
        <v>Sa</v>
      </c>
      <c r="H35" s="79" t="str">
        <f>IF($Y$3=1,"Sa","Do")</f>
        <v>Do</v>
      </c>
      <c r="I35" s="73"/>
      <c r="J35" s="78" t="str">
        <f>IF($Y$3=1,"Su","Lu")</f>
        <v>Lu</v>
      </c>
      <c r="K35" s="78" t="str">
        <f>IF($Y$3=1,"Mo","Ma")</f>
        <v>Ma</v>
      </c>
      <c r="L35" s="78" t="str">
        <f>IF($Y$3=1,"Tu","Mi")</f>
        <v>Mi</v>
      </c>
      <c r="M35" s="78" t="str">
        <f>IF($Y$3=1,"We","Ju")</f>
        <v>Ju</v>
      </c>
      <c r="N35" s="78" t="str">
        <f>IF($Y$3=1,"Th","Vi")</f>
        <v>Vi</v>
      </c>
      <c r="O35" s="78" t="str">
        <f>IF($Y$3=1,"Fr","Sa")</f>
        <v>Sa</v>
      </c>
      <c r="P35" s="79" t="str">
        <f>IF($Y$3=1,"Sa","Do")</f>
        <v>Do</v>
      </c>
      <c r="Q35" s="74"/>
      <c r="R35" s="78" t="str">
        <f>IF($Y$3=1,"Su","Lu")</f>
        <v>Lu</v>
      </c>
      <c r="S35" s="78" t="str">
        <f>IF($Y$3=1,"Mo","Ma")</f>
        <v>Ma</v>
      </c>
      <c r="T35" s="78" t="str">
        <f>IF($Y$3=1,"Tu","Mi")</f>
        <v>Mi</v>
      </c>
      <c r="U35" s="78" t="str">
        <f>IF($Y$3=1,"We","Ju")</f>
        <v>Ju</v>
      </c>
      <c r="V35" s="78" t="str">
        <f>IF($Y$3=1,"Th","Vi")</f>
        <v>Vi</v>
      </c>
      <c r="W35" s="78" t="str">
        <f>IF($Y$3=1,"Fr","Sa")</f>
        <v>Sa</v>
      </c>
      <c r="X35" s="79" t="str">
        <f>IF($Y$3=1,"Sa","Do")</f>
        <v>Do</v>
      </c>
      <c r="Y35" s="75"/>
      <c r="Z35" s="73"/>
      <c r="AA35" s="42"/>
      <c r="AB35" s="42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42"/>
      <c r="AR35" s="42"/>
      <c r="AS35" s="42"/>
      <c r="AT35" s="42"/>
      <c r="AU35" s="42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</row>
    <row r="36" spans="1:131" s="37" customFormat="1" ht="12.75" customHeight="1" x14ac:dyDescent="0.25">
      <c r="A36" s="70"/>
      <c r="B36" s="102" t="str">
        <f>IF(WEEKDAY(DATE($M$2,$M$3+6,1),$Y$3)=1,DATE($M$2,$M$3+6,1),IF(A46&lt;&gt;"",A46+1,""))</f>
        <v/>
      </c>
      <c r="C36" s="102">
        <f>IF(WEEKDAY(DATE($M$2,$M$3+6,1),$Y$3)=2,DATE($M$2,$M$3+6,1),IF(B36&lt;&gt;"",B36+1,""))</f>
        <v>44348</v>
      </c>
      <c r="D36" s="102">
        <f>IF(WEEKDAY(DATE($M$2,$M$3+6,1),$Y$3)=3,DATE($M$2,$M$3+6,1),IF(C36&lt;&gt;"",C36+1,""))</f>
        <v>44349</v>
      </c>
      <c r="E36" s="102">
        <f>IF(WEEKDAY(DATE($M$2,$M$3+6,1),$Y$3)=4,DATE($M$2,$M$3+6,1),IF(D36&lt;&gt;"",D36+1,""))</f>
        <v>44350</v>
      </c>
      <c r="F36" s="102">
        <f>IF(WEEKDAY(DATE($M$2,$M$3+6,1),$Y$3)=5,DATE($M$2,$M$3+6,1),IF(E36&lt;&gt;"",E36+1,""))</f>
        <v>44351</v>
      </c>
      <c r="G36" s="102">
        <f>IF(WEEKDAY(DATE($M$2,$M$3+6,1),$Y$3)=6,DATE($M$2,$M$3+6,1),IF(F36&lt;&gt;"",F36+1,""))</f>
        <v>44352</v>
      </c>
      <c r="H36" s="103">
        <f>IF(WEEKDAY(DATE($M$2,$M$3+6,1),$Y$3)=7,DATE($M$2,$M$3+6,1),IF(G36&lt;&gt;"",G36+1,""))</f>
        <v>44353</v>
      </c>
      <c r="I36" s="106"/>
      <c r="J36" s="102" t="str">
        <f>IF(WEEKDAY(DATE($M$2,$M$3+7,1),$Y$3)=1,DATE($M$2,$M$3+7,1),IF(I46&lt;&gt;"",I46+1,""))</f>
        <v/>
      </c>
      <c r="K36" s="102" t="str">
        <f>IF(WEEKDAY(DATE($M$2,$M$3+7,1),$Y$3)=2,DATE($M$2,$M$3+7,1),IF(J36&lt;&gt;"",J36+1,""))</f>
        <v/>
      </c>
      <c r="L36" s="102" t="str">
        <f>IF(WEEKDAY(DATE($M$2,$M$3+7,1),$Y$3)=3,DATE($M$2,$M$3+7,1),IF(K36&lt;&gt;"",K36+1,""))</f>
        <v/>
      </c>
      <c r="M36" s="102">
        <f>IF(WEEKDAY(DATE($M$2,$M$3+7,1),$Y$3)=4,DATE($M$2,$M$3+7,1),IF(L36&lt;&gt;"",L36+1,""))</f>
        <v>44378</v>
      </c>
      <c r="N36" s="102">
        <f>IF(WEEKDAY(DATE($M$2,$M$3+7,1),$Y$3)=5,DATE($M$2,$M$3+7,1),IF(M36&lt;&gt;"",M36+1,""))</f>
        <v>44379</v>
      </c>
      <c r="O36" s="102">
        <f>IF(WEEKDAY(DATE($M$2,$M$3+7,1),$Y$3)=6,DATE($M$2,$M$3+7,1),IF(N36&lt;&gt;"",N36+1,""))</f>
        <v>44380</v>
      </c>
      <c r="P36" s="103">
        <f>IF(WEEKDAY(DATE($M$2,$M$3+7,1),$Y$3)=7,DATE($M$2,$M$3+7,1),IF(O36&lt;&gt;"",O36+1,""))</f>
        <v>44381</v>
      </c>
      <c r="Q36" s="107"/>
      <c r="R36" s="102" t="str">
        <f>IF(WEEKDAY(DATE($M$2,$M$3+8,1),$Y$3)=1,DATE($M$2,$M$3+8,1),IF(Q46&lt;&gt;"",Q46+1,""))</f>
        <v/>
      </c>
      <c r="S36" s="102" t="str">
        <f>IF(WEEKDAY(DATE($M$2,$M$3+8,1),$Y$3)=2,DATE($M$2,$M$3+8,1),IF(R36&lt;&gt;"",R36+1,""))</f>
        <v/>
      </c>
      <c r="T36" s="102" t="str">
        <f>IF(WEEKDAY(DATE($M$2,$M$3+8,1),$Y$3)=3,DATE($M$2,$M$3+8,1),IF(S36&lt;&gt;"",S36+1,""))</f>
        <v/>
      </c>
      <c r="U36" s="102" t="str">
        <f>IF(WEEKDAY(DATE($M$2,$M$3+8,1),$Y$3)=4,DATE($M$2,$M$3+8,1),IF(T36&lt;&gt;"",T36+1,""))</f>
        <v/>
      </c>
      <c r="V36" s="102" t="str">
        <f>IF(WEEKDAY(DATE($M$2,$M$3+8,1),$Y$3)=5,DATE($M$2,$M$3+8,1),IF(U36&lt;&gt;"",U36+1,""))</f>
        <v/>
      </c>
      <c r="W36" s="102" t="str">
        <f>IF(WEEKDAY(DATE($M$2,$M$3+8,1),$Y$3)=6,DATE($M$2,$M$3+8,1),IF(V36&lt;&gt;"",V36+1,""))</f>
        <v/>
      </c>
      <c r="X36" s="103">
        <f>IF(WEEKDAY(DATE($M$2,$M$3+8,1),$Y$3)=7,DATE($M$2,$M$3+8,1),IF(W36&lt;&gt;"",W36+1,""))</f>
        <v>44409</v>
      </c>
      <c r="Y36" s="69"/>
      <c r="Z36" s="70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</row>
    <row r="37" spans="1:131" s="37" customFormat="1" ht="12.75" customHeight="1" x14ac:dyDescent="0.25">
      <c r="A37" s="70"/>
      <c r="B37" s="102">
        <f>IF(H36="","",IF(MONTH(H36)=MONTH(H36+1),H36+1,""))</f>
        <v>44354</v>
      </c>
      <c r="C37" s="102">
        <f t="shared" ref="C37:H41" si="33">IF(B37="","",IF(MONTH(B37)=MONTH(B37+1),B37+1,""))</f>
        <v>44355</v>
      </c>
      <c r="D37" s="102">
        <f t="shared" si="33"/>
        <v>44356</v>
      </c>
      <c r="E37" s="102">
        <f t="shared" si="33"/>
        <v>44357</v>
      </c>
      <c r="F37" s="102">
        <f t="shared" si="33"/>
        <v>44358</v>
      </c>
      <c r="G37" s="102">
        <f t="shared" si="33"/>
        <v>44359</v>
      </c>
      <c r="H37" s="103">
        <f t="shared" si="33"/>
        <v>44360</v>
      </c>
      <c r="I37" s="106"/>
      <c r="J37" s="102">
        <f>IF(P36="","",IF(MONTH(P36)=MONTH(P36+1),P36+1,""))</f>
        <v>44382</v>
      </c>
      <c r="K37" s="102">
        <f t="shared" ref="K37:P41" si="34">IF(J37="","",IF(MONTH(J37)=MONTH(J37+1),J37+1,""))</f>
        <v>44383</v>
      </c>
      <c r="L37" s="102">
        <f t="shared" si="34"/>
        <v>44384</v>
      </c>
      <c r="M37" s="102">
        <f t="shared" si="34"/>
        <v>44385</v>
      </c>
      <c r="N37" s="102">
        <f t="shared" si="34"/>
        <v>44386</v>
      </c>
      <c r="O37" s="102">
        <f t="shared" si="34"/>
        <v>44387</v>
      </c>
      <c r="P37" s="103">
        <f t="shared" si="34"/>
        <v>44388</v>
      </c>
      <c r="Q37" s="107"/>
      <c r="R37" s="102">
        <f>IF(X36="","",IF(MONTH(X36)=MONTH(X36+1),X36+1,""))</f>
        <v>44410</v>
      </c>
      <c r="S37" s="102">
        <f t="shared" ref="S37:X41" si="35">IF(R37="","",IF(MONTH(R37)=MONTH(R37+1),R37+1,""))</f>
        <v>44411</v>
      </c>
      <c r="T37" s="102">
        <f t="shared" si="35"/>
        <v>44412</v>
      </c>
      <c r="U37" s="102">
        <f t="shared" si="35"/>
        <v>44413</v>
      </c>
      <c r="V37" s="102">
        <f t="shared" si="35"/>
        <v>44414</v>
      </c>
      <c r="W37" s="102">
        <f t="shared" si="35"/>
        <v>44415</v>
      </c>
      <c r="X37" s="103">
        <f t="shared" si="35"/>
        <v>44416</v>
      </c>
      <c r="Y37" s="69"/>
      <c r="Z37" s="70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</row>
    <row r="38" spans="1:131" s="37" customFormat="1" ht="12.75" customHeight="1" x14ac:dyDescent="0.25">
      <c r="A38" s="70"/>
      <c r="B38" s="102">
        <f>IF(H37="","",IF(MONTH(H37)=MONTH(H37+1),H37+1,""))</f>
        <v>44361</v>
      </c>
      <c r="C38" s="102">
        <f t="shared" si="33"/>
        <v>44362</v>
      </c>
      <c r="D38" s="102">
        <f t="shared" si="33"/>
        <v>44363</v>
      </c>
      <c r="E38" s="102">
        <f t="shared" si="33"/>
        <v>44364</v>
      </c>
      <c r="F38" s="102">
        <f t="shared" si="33"/>
        <v>44365</v>
      </c>
      <c r="G38" s="102">
        <f t="shared" si="33"/>
        <v>44366</v>
      </c>
      <c r="H38" s="103">
        <f t="shared" si="33"/>
        <v>44367</v>
      </c>
      <c r="I38" s="106"/>
      <c r="J38" s="102">
        <f>IF(P37="","",IF(MONTH(P37)=MONTH(P37+1),P37+1,""))</f>
        <v>44389</v>
      </c>
      <c r="K38" s="102">
        <f t="shared" si="34"/>
        <v>44390</v>
      </c>
      <c r="L38" s="102">
        <f t="shared" si="34"/>
        <v>44391</v>
      </c>
      <c r="M38" s="102">
        <f t="shared" si="34"/>
        <v>44392</v>
      </c>
      <c r="N38" s="102">
        <f t="shared" si="34"/>
        <v>44393</v>
      </c>
      <c r="O38" s="102">
        <f t="shared" si="34"/>
        <v>44394</v>
      </c>
      <c r="P38" s="103">
        <f t="shared" si="34"/>
        <v>44395</v>
      </c>
      <c r="Q38" s="107"/>
      <c r="R38" s="102">
        <f>IF(X37="","",IF(MONTH(X37)=MONTH(X37+1),X37+1,""))</f>
        <v>44417</v>
      </c>
      <c r="S38" s="102">
        <f t="shared" si="35"/>
        <v>44418</v>
      </c>
      <c r="T38" s="102">
        <f t="shared" si="35"/>
        <v>44419</v>
      </c>
      <c r="U38" s="102">
        <f t="shared" si="35"/>
        <v>44420</v>
      </c>
      <c r="V38" s="102">
        <f t="shared" si="35"/>
        <v>44421</v>
      </c>
      <c r="W38" s="102">
        <f t="shared" si="35"/>
        <v>44422</v>
      </c>
      <c r="X38" s="103">
        <f t="shared" si="35"/>
        <v>44423</v>
      </c>
      <c r="Y38" s="69"/>
      <c r="Z38" s="70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</row>
    <row r="39" spans="1:131" s="37" customFormat="1" ht="12.75" customHeight="1" x14ac:dyDescent="0.25">
      <c r="A39" s="70"/>
      <c r="B39" s="102">
        <f>IF(H38="","",IF(MONTH(H38)=MONTH(H38+1),H38+1,""))</f>
        <v>44368</v>
      </c>
      <c r="C39" s="102">
        <f t="shared" si="33"/>
        <v>44369</v>
      </c>
      <c r="D39" s="102">
        <f t="shared" si="33"/>
        <v>44370</v>
      </c>
      <c r="E39" s="102">
        <f t="shared" si="33"/>
        <v>44371</v>
      </c>
      <c r="F39" s="102">
        <f t="shared" si="33"/>
        <v>44372</v>
      </c>
      <c r="G39" s="102">
        <f t="shared" si="33"/>
        <v>44373</v>
      </c>
      <c r="H39" s="103">
        <f t="shared" si="33"/>
        <v>44374</v>
      </c>
      <c r="I39" s="106"/>
      <c r="J39" s="102">
        <f>IF(P38="","",IF(MONTH(P38)=MONTH(P38+1),P38+1,""))</f>
        <v>44396</v>
      </c>
      <c r="K39" s="102">
        <f t="shared" si="34"/>
        <v>44397</v>
      </c>
      <c r="L39" s="102">
        <f t="shared" si="34"/>
        <v>44398</v>
      </c>
      <c r="M39" s="102">
        <f t="shared" si="34"/>
        <v>44399</v>
      </c>
      <c r="N39" s="102">
        <f t="shared" si="34"/>
        <v>44400</v>
      </c>
      <c r="O39" s="102">
        <f t="shared" si="34"/>
        <v>44401</v>
      </c>
      <c r="P39" s="103">
        <f t="shared" si="34"/>
        <v>44402</v>
      </c>
      <c r="Q39" s="107"/>
      <c r="R39" s="102">
        <f>IF(X38="","",IF(MONTH(X38)=MONTH(X38+1),X38+1,""))</f>
        <v>44424</v>
      </c>
      <c r="S39" s="102">
        <f t="shared" si="35"/>
        <v>44425</v>
      </c>
      <c r="T39" s="102">
        <f t="shared" si="35"/>
        <v>44426</v>
      </c>
      <c r="U39" s="102">
        <f t="shared" si="35"/>
        <v>44427</v>
      </c>
      <c r="V39" s="102">
        <f t="shared" si="35"/>
        <v>44428</v>
      </c>
      <c r="W39" s="102">
        <f t="shared" si="35"/>
        <v>44429</v>
      </c>
      <c r="X39" s="103">
        <f t="shared" si="35"/>
        <v>44430</v>
      </c>
      <c r="Y39" s="69"/>
      <c r="Z39" s="70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</row>
    <row r="40" spans="1:131" s="37" customFormat="1" ht="12.75" customHeight="1" x14ac:dyDescent="0.25">
      <c r="A40" s="70"/>
      <c r="B40" s="102">
        <f>IF(H39="","",IF(MONTH(H39)=MONTH(H39+1),H39+1,""))</f>
        <v>44375</v>
      </c>
      <c r="C40" s="102">
        <f t="shared" si="33"/>
        <v>44376</v>
      </c>
      <c r="D40" s="102">
        <f t="shared" si="33"/>
        <v>44377</v>
      </c>
      <c r="E40" s="102" t="str">
        <f t="shared" si="33"/>
        <v/>
      </c>
      <c r="F40" s="102" t="str">
        <f t="shared" si="33"/>
        <v/>
      </c>
      <c r="G40" s="102" t="str">
        <f t="shared" si="33"/>
        <v/>
      </c>
      <c r="H40" s="103" t="str">
        <f t="shared" si="33"/>
        <v/>
      </c>
      <c r="I40" s="106"/>
      <c r="J40" s="102">
        <f>IF(P39="","",IF(MONTH(P39)=MONTH(P39+1),P39+1,""))</f>
        <v>44403</v>
      </c>
      <c r="K40" s="102">
        <f t="shared" si="34"/>
        <v>44404</v>
      </c>
      <c r="L40" s="102">
        <f t="shared" si="34"/>
        <v>44405</v>
      </c>
      <c r="M40" s="102">
        <f t="shared" si="34"/>
        <v>44406</v>
      </c>
      <c r="N40" s="102">
        <f t="shared" si="34"/>
        <v>44407</v>
      </c>
      <c r="O40" s="102">
        <f t="shared" si="34"/>
        <v>44408</v>
      </c>
      <c r="P40" s="103" t="str">
        <f t="shared" si="34"/>
        <v/>
      </c>
      <c r="Q40" s="107"/>
      <c r="R40" s="102">
        <f>IF(X39="","",IF(MONTH(X39)=MONTH(X39+1),X39+1,""))</f>
        <v>44431</v>
      </c>
      <c r="S40" s="102">
        <f t="shared" si="35"/>
        <v>44432</v>
      </c>
      <c r="T40" s="102">
        <f t="shared" si="35"/>
        <v>44433</v>
      </c>
      <c r="U40" s="102">
        <f t="shared" si="35"/>
        <v>44434</v>
      </c>
      <c r="V40" s="102">
        <f t="shared" si="35"/>
        <v>44435</v>
      </c>
      <c r="W40" s="102">
        <f t="shared" si="35"/>
        <v>44436</v>
      </c>
      <c r="X40" s="103">
        <f t="shared" si="35"/>
        <v>44437</v>
      </c>
      <c r="Y40" s="69"/>
      <c r="Z40" s="70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</row>
    <row r="41" spans="1:131" s="37" customFormat="1" ht="12.75" customHeight="1" x14ac:dyDescent="0.25">
      <c r="A41" s="70"/>
      <c r="B41" s="104" t="str">
        <f>IF(H40="","",IF(MONTH(H40)=MONTH(H40+1),H40+1,""))</f>
        <v/>
      </c>
      <c r="C41" s="104" t="str">
        <f t="shared" si="33"/>
        <v/>
      </c>
      <c r="D41" s="104" t="str">
        <f t="shared" si="33"/>
        <v/>
      </c>
      <c r="E41" s="104" t="str">
        <f t="shared" si="33"/>
        <v/>
      </c>
      <c r="F41" s="104" t="str">
        <f t="shared" si="33"/>
        <v/>
      </c>
      <c r="G41" s="104" t="str">
        <f t="shared" si="33"/>
        <v/>
      </c>
      <c r="H41" s="105" t="str">
        <f t="shared" si="33"/>
        <v/>
      </c>
      <c r="I41" s="106"/>
      <c r="J41" s="104" t="str">
        <f>IF(P40="","",IF(MONTH(P40)=MONTH(P40+1),P40+1,""))</f>
        <v/>
      </c>
      <c r="K41" s="104" t="str">
        <f t="shared" si="34"/>
        <v/>
      </c>
      <c r="L41" s="104" t="str">
        <f t="shared" si="34"/>
        <v/>
      </c>
      <c r="M41" s="104" t="str">
        <f t="shared" si="34"/>
        <v/>
      </c>
      <c r="N41" s="104" t="str">
        <f t="shared" si="34"/>
        <v/>
      </c>
      <c r="O41" s="104" t="str">
        <f t="shared" si="34"/>
        <v/>
      </c>
      <c r="P41" s="105" t="str">
        <f t="shared" si="34"/>
        <v/>
      </c>
      <c r="Q41" s="107"/>
      <c r="R41" s="104">
        <f>IF(X40="","",IF(MONTH(X40)=MONTH(X40+1),X40+1,""))</f>
        <v>44438</v>
      </c>
      <c r="S41" s="104">
        <f t="shared" si="35"/>
        <v>44439</v>
      </c>
      <c r="T41" s="104" t="str">
        <f t="shared" si="35"/>
        <v/>
      </c>
      <c r="U41" s="104" t="str">
        <f t="shared" si="35"/>
        <v/>
      </c>
      <c r="V41" s="104" t="str">
        <f t="shared" si="35"/>
        <v/>
      </c>
      <c r="W41" s="104" t="str">
        <f t="shared" si="35"/>
        <v/>
      </c>
      <c r="X41" s="105" t="str">
        <f t="shared" si="35"/>
        <v/>
      </c>
      <c r="Y41" s="69"/>
      <c r="Z41" s="70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</row>
    <row r="42" spans="1:131" s="37" customFormat="1" ht="12.7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1"/>
      <c r="P42" s="70"/>
      <c r="Q42" s="72"/>
      <c r="R42" s="70"/>
      <c r="S42" s="70"/>
      <c r="T42" s="70"/>
      <c r="U42" s="70"/>
      <c r="V42" s="70"/>
      <c r="W42" s="70"/>
      <c r="X42" s="70"/>
      <c r="Y42" s="69"/>
      <c r="Z42" s="70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</row>
    <row r="43" spans="1:131" s="33" customFormat="1" ht="12.75" customHeight="1" x14ac:dyDescent="0.25">
      <c r="A43" s="63"/>
      <c r="B43" s="61" t="str">
        <f>UPPER(TEXT(H45,"  MMMM ")&amp;TEXT(YEAR(H45),"0"))</f>
        <v xml:space="preserve">  SEPTIEMBRE 2021</v>
      </c>
      <c r="C43" s="62"/>
      <c r="D43" s="62"/>
      <c r="E43" s="62"/>
      <c r="F43" s="62"/>
      <c r="G43" s="62"/>
      <c r="H43" s="62"/>
      <c r="I43" s="63"/>
      <c r="J43" s="61" t="str">
        <f>UPPER(TEXT(P45,"  MMMM ")&amp;TEXT(YEAR(P45),"0"))</f>
        <v xml:space="preserve">  OCTUBRE 2021</v>
      </c>
      <c r="K43" s="62"/>
      <c r="L43" s="62"/>
      <c r="M43" s="62"/>
      <c r="N43" s="62"/>
      <c r="O43" s="62"/>
      <c r="P43" s="62"/>
      <c r="Q43" s="64"/>
      <c r="R43" s="61" t="str">
        <f>UPPER(TEXT(X45,"  MMMM ")&amp;TEXT(YEAR(X45),"0"))</f>
        <v xml:space="preserve">  NOVIEMBRE 2021</v>
      </c>
      <c r="S43" s="62"/>
      <c r="T43" s="62"/>
      <c r="U43" s="62"/>
      <c r="V43" s="62"/>
      <c r="W43" s="62"/>
      <c r="X43" s="62"/>
      <c r="Y43" s="65"/>
      <c r="Z43" s="63"/>
      <c r="AA43" s="39"/>
      <c r="AB43" s="39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9"/>
      <c r="AR43" s="39"/>
      <c r="AS43" s="39"/>
      <c r="AT43" s="39"/>
      <c r="AU43" s="39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</row>
    <row r="44" spans="1:131" s="32" customFormat="1" ht="12.75" customHeight="1" x14ac:dyDescent="0.2">
      <c r="A44" s="73"/>
      <c r="B44" s="78" t="str">
        <f>IF($Y$3=1,"Su","Lu")</f>
        <v>Lu</v>
      </c>
      <c r="C44" s="78" t="str">
        <f>IF($Y$3=1,"Mo","Ma")</f>
        <v>Ma</v>
      </c>
      <c r="D44" s="78" t="str">
        <f>IF($Y$3=1,"Tu","Mi")</f>
        <v>Mi</v>
      </c>
      <c r="E44" s="78" t="str">
        <f>IF($Y$3=1,"We","Ju")</f>
        <v>Ju</v>
      </c>
      <c r="F44" s="78" t="str">
        <f>IF($Y$3=1,"Th","Vi")</f>
        <v>Vi</v>
      </c>
      <c r="G44" s="78" t="str">
        <f>IF($Y$3=1,"Fr","Sa")</f>
        <v>Sa</v>
      </c>
      <c r="H44" s="79" t="str">
        <f>IF($Y$3=1,"Sa","Do")</f>
        <v>Do</v>
      </c>
      <c r="I44" s="73"/>
      <c r="J44" s="78" t="str">
        <f>IF($Y$3=1,"Su","Lu")</f>
        <v>Lu</v>
      </c>
      <c r="K44" s="78" t="str">
        <f>IF($Y$3=1,"Mo","Ma")</f>
        <v>Ma</v>
      </c>
      <c r="L44" s="78" t="str">
        <f>IF($Y$3=1,"Tu","Mi")</f>
        <v>Mi</v>
      </c>
      <c r="M44" s="78" t="str">
        <f>IF($Y$3=1,"We","Ju")</f>
        <v>Ju</v>
      </c>
      <c r="N44" s="78" t="str">
        <f>IF($Y$3=1,"Th","Vi")</f>
        <v>Vi</v>
      </c>
      <c r="O44" s="78" t="str">
        <f>IF($Y$3=1,"Fr","Sa")</f>
        <v>Sa</v>
      </c>
      <c r="P44" s="79" t="str">
        <f>IF($Y$3=1,"Sa","Do")</f>
        <v>Do</v>
      </c>
      <c r="Q44" s="74"/>
      <c r="R44" s="78" t="str">
        <f>IF($Y$3=1,"Su","Lu")</f>
        <v>Lu</v>
      </c>
      <c r="S44" s="78" t="str">
        <f>IF($Y$3=1,"Mo","Ma")</f>
        <v>Ma</v>
      </c>
      <c r="T44" s="78" t="str">
        <f>IF($Y$3=1,"Tu","Mi")</f>
        <v>Mi</v>
      </c>
      <c r="U44" s="78" t="str">
        <f>IF($Y$3=1,"We","Ju")</f>
        <v>Ju</v>
      </c>
      <c r="V44" s="78" t="str">
        <f>IF($Y$3=1,"Th","Vi")</f>
        <v>Vi</v>
      </c>
      <c r="W44" s="78" t="str">
        <f>IF($Y$3=1,"Fr","Sa")</f>
        <v>Sa</v>
      </c>
      <c r="X44" s="79" t="str">
        <f>IF($Y$3=1,"Sa","Do")</f>
        <v>Do</v>
      </c>
      <c r="Y44" s="75"/>
      <c r="Z44" s="73"/>
      <c r="AA44" s="42"/>
      <c r="AB44" s="42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42"/>
      <c r="AR44" s="42"/>
      <c r="AS44" s="42"/>
      <c r="AT44" s="42"/>
      <c r="AU44" s="42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</row>
    <row r="45" spans="1:131" s="37" customFormat="1" ht="12.75" customHeight="1" x14ac:dyDescent="0.25">
      <c r="A45" s="70"/>
      <c r="B45" s="102" t="str">
        <f>IF(WEEKDAY(DATE($M$2,$M$3+9,1),$Y$3)=1,DATE($M$2,$M$3+9,1),IF(A56&lt;&gt;"",A56+1,""))</f>
        <v/>
      </c>
      <c r="C45" s="102" t="str">
        <f>IF(WEEKDAY(DATE($M$2,$M$3+9,1),$Y$3)=2,DATE($M$2,$M$3+9,1),IF(B45&lt;&gt;"",B45+1,""))</f>
        <v/>
      </c>
      <c r="D45" s="102">
        <f>IF(WEEKDAY(DATE($M$2,$M$3+9,1),$Y$3)=3,DATE($M$2,$M$3+9,1),IF(C45&lt;&gt;"",C45+1,""))</f>
        <v>44440</v>
      </c>
      <c r="E45" s="102">
        <f>IF(WEEKDAY(DATE($M$2,$M$3+9,1),$Y$3)=4,DATE($M$2,$M$3+9,1),IF(D45&lt;&gt;"",D45+1,""))</f>
        <v>44441</v>
      </c>
      <c r="F45" s="102">
        <f>IF(WEEKDAY(DATE($M$2,$M$3+9,1),$Y$3)=5,DATE($M$2,$M$3+9,1),IF(E45&lt;&gt;"",E45+1,""))</f>
        <v>44442</v>
      </c>
      <c r="G45" s="102">
        <f>IF(WEEKDAY(DATE($M$2,$M$3+9,1),$Y$3)=6,DATE($M$2,$M$3+9,1),IF(F45&lt;&gt;"",F45+1,""))</f>
        <v>44443</v>
      </c>
      <c r="H45" s="103">
        <f>IF(WEEKDAY(DATE($M$2,$M$3+9,1),$Y$3)=7,DATE($M$2,$M$3+9,1),IF(G45&lt;&gt;"",G45+1,""))</f>
        <v>44444</v>
      </c>
      <c r="I45" s="106"/>
      <c r="J45" s="102" t="str">
        <f>IF(WEEKDAY(DATE($M$2,$M$3+10,1),$Y$3)=1,DATE($M$2,$M$3+10,1),IF(I56&lt;&gt;"",I56+1,""))</f>
        <v/>
      </c>
      <c r="K45" s="102" t="str">
        <f>IF(WEEKDAY(DATE($M$2,$M$3+10,1),$Y$3)=2,DATE($M$2,$M$3+10,1),IF(J45&lt;&gt;"",J45+1,""))</f>
        <v/>
      </c>
      <c r="L45" s="102" t="str">
        <f>IF(WEEKDAY(DATE($M$2,$M$3+10,1),$Y$3)=3,DATE($M$2,$M$3+10,1),IF(K45&lt;&gt;"",K45+1,""))</f>
        <v/>
      </c>
      <c r="M45" s="102" t="str">
        <f>IF(WEEKDAY(DATE($M$2,$M$3+10,1),$Y$3)=4,DATE($M$2,$M$3+10,1),IF(L45&lt;&gt;"",L45+1,""))</f>
        <v/>
      </c>
      <c r="N45" s="102">
        <f>IF(WEEKDAY(DATE($M$2,$M$3+10,1),$Y$3)=5,DATE($M$2,$M$3+10,1),IF(M45&lt;&gt;"",M45+1,""))</f>
        <v>44470</v>
      </c>
      <c r="O45" s="102">
        <f>IF(WEEKDAY(DATE($M$2,$M$3+10,1),$Y$3)=6,DATE($M$2,$M$3+10,1),IF(N45&lt;&gt;"",N45+1,""))</f>
        <v>44471</v>
      </c>
      <c r="P45" s="103">
        <f>IF(WEEKDAY(DATE($M$2,$M$3+10,1),$Y$3)=7,DATE($M$2,$M$3+10,1),IF(O45&lt;&gt;"",O45+1,""))</f>
        <v>44472</v>
      </c>
      <c r="Q45" s="107"/>
      <c r="R45" s="102">
        <f>IF(WEEKDAY(DATE($M$2,$M$3+11,1),$Y$3)=1,DATE($M$2,$M$3+11,1),IF(Q56&lt;&gt;"",Q56+1,""))</f>
        <v>44501</v>
      </c>
      <c r="S45" s="102">
        <f>IF(WEEKDAY(DATE($M$2,$M$3+11,1),$Y$3)=2,DATE($M$2,$M$3+11,1),IF(R45&lt;&gt;"",R45+1,""))</f>
        <v>44502</v>
      </c>
      <c r="T45" s="102">
        <f>IF(WEEKDAY(DATE($M$2,$M$3+11,1),$Y$3)=3,DATE($M$2,$M$3+11,1),IF(S45&lt;&gt;"",S45+1,""))</f>
        <v>44503</v>
      </c>
      <c r="U45" s="102">
        <f>IF(WEEKDAY(DATE($M$2,$M$3+11,1),$Y$3)=4,DATE($M$2,$M$3+11,1),IF(T45&lt;&gt;"",T45+1,""))</f>
        <v>44504</v>
      </c>
      <c r="V45" s="102">
        <f>IF(WEEKDAY(DATE($M$2,$M$3+11,1),$Y$3)=5,DATE($M$2,$M$3+11,1),IF(U45&lt;&gt;"",U45+1,""))</f>
        <v>44505</v>
      </c>
      <c r="W45" s="102">
        <f>IF(WEEKDAY(DATE($M$2,$M$3+11,1),$Y$3)=6,DATE($M$2,$M$3+11,1),IF(V45&lt;&gt;"",V45+1,""))</f>
        <v>44506</v>
      </c>
      <c r="X45" s="103">
        <f>IF(WEEKDAY(DATE($M$2,$M$3+11,1),$Y$3)=7,DATE($M$2,$M$3+11,1),IF(W45&lt;&gt;"",W45+1,""))</f>
        <v>44507</v>
      </c>
      <c r="Y45" s="69"/>
      <c r="Z45" s="70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</row>
    <row r="46" spans="1:131" s="37" customFormat="1" ht="12.75" customHeight="1" x14ac:dyDescent="0.25">
      <c r="A46" s="70"/>
      <c r="B46" s="102">
        <f>IF(H45="","",IF(MONTH(H45)=MONTH(H45+1),H45+1,""))</f>
        <v>44445</v>
      </c>
      <c r="C46" s="102">
        <f t="shared" ref="C46:H50" si="36">IF(B46="","",IF(MONTH(B46)=MONTH(B46+1),B46+1,""))</f>
        <v>44446</v>
      </c>
      <c r="D46" s="102">
        <f t="shared" si="36"/>
        <v>44447</v>
      </c>
      <c r="E46" s="102">
        <f t="shared" si="36"/>
        <v>44448</v>
      </c>
      <c r="F46" s="102">
        <f t="shared" si="36"/>
        <v>44449</v>
      </c>
      <c r="G46" s="102">
        <f t="shared" si="36"/>
        <v>44450</v>
      </c>
      <c r="H46" s="103">
        <f t="shared" si="36"/>
        <v>44451</v>
      </c>
      <c r="I46" s="106"/>
      <c r="J46" s="102">
        <f>IF(P45="","",IF(MONTH(P45)=MONTH(P45+1),P45+1,""))</f>
        <v>44473</v>
      </c>
      <c r="K46" s="102">
        <f t="shared" ref="K46:P50" si="37">IF(J46="","",IF(MONTH(J46)=MONTH(J46+1),J46+1,""))</f>
        <v>44474</v>
      </c>
      <c r="L46" s="102">
        <f t="shared" si="37"/>
        <v>44475</v>
      </c>
      <c r="M46" s="102">
        <f t="shared" si="37"/>
        <v>44476</v>
      </c>
      <c r="N46" s="102">
        <f t="shared" si="37"/>
        <v>44477</v>
      </c>
      <c r="O46" s="102">
        <f t="shared" si="37"/>
        <v>44478</v>
      </c>
      <c r="P46" s="103">
        <f t="shared" si="37"/>
        <v>44479</v>
      </c>
      <c r="Q46" s="107"/>
      <c r="R46" s="102">
        <f>IF(X45="","",IF(MONTH(X45)=MONTH(X45+1),X45+1,""))</f>
        <v>44508</v>
      </c>
      <c r="S46" s="102">
        <f t="shared" ref="S46:X50" si="38">IF(R46="","",IF(MONTH(R46)=MONTH(R46+1),R46+1,""))</f>
        <v>44509</v>
      </c>
      <c r="T46" s="102">
        <f t="shared" si="38"/>
        <v>44510</v>
      </c>
      <c r="U46" s="102">
        <f t="shared" si="38"/>
        <v>44511</v>
      </c>
      <c r="V46" s="102">
        <f t="shared" si="38"/>
        <v>44512</v>
      </c>
      <c r="W46" s="102">
        <f t="shared" si="38"/>
        <v>44513</v>
      </c>
      <c r="X46" s="103">
        <f t="shared" si="38"/>
        <v>44514</v>
      </c>
      <c r="Y46" s="69"/>
      <c r="Z46" s="70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</row>
    <row r="47" spans="1:131" s="37" customFormat="1" ht="12.75" customHeight="1" x14ac:dyDescent="0.25">
      <c r="A47" s="70"/>
      <c r="B47" s="102">
        <f>IF(H46="","",IF(MONTH(H46)=MONTH(H46+1),H46+1,""))</f>
        <v>44452</v>
      </c>
      <c r="C47" s="102">
        <f t="shared" si="36"/>
        <v>44453</v>
      </c>
      <c r="D47" s="102">
        <f t="shared" si="36"/>
        <v>44454</v>
      </c>
      <c r="E47" s="102">
        <f t="shared" si="36"/>
        <v>44455</v>
      </c>
      <c r="F47" s="102">
        <f t="shared" si="36"/>
        <v>44456</v>
      </c>
      <c r="G47" s="102">
        <f t="shared" si="36"/>
        <v>44457</v>
      </c>
      <c r="H47" s="103">
        <f t="shared" si="36"/>
        <v>44458</v>
      </c>
      <c r="I47" s="106"/>
      <c r="J47" s="102">
        <f>IF(P46="","",IF(MONTH(P46)=MONTH(P46+1),P46+1,""))</f>
        <v>44480</v>
      </c>
      <c r="K47" s="102">
        <f t="shared" si="37"/>
        <v>44481</v>
      </c>
      <c r="L47" s="102">
        <f t="shared" si="37"/>
        <v>44482</v>
      </c>
      <c r="M47" s="102">
        <f t="shared" si="37"/>
        <v>44483</v>
      </c>
      <c r="N47" s="102">
        <f t="shared" si="37"/>
        <v>44484</v>
      </c>
      <c r="O47" s="102">
        <f t="shared" si="37"/>
        <v>44485</v>
      </c>
      <c r="P47" s="103">
        <f t="shared" si="37"/>
        <v>44486</v>
      </c>
      <c r="Q47" s="107"/>
      <c r="R47" s="102">
        <f>IF(X46="","",IF(MONTH(X46)=MONTH(X46+1),X46+1,""))</f>
        <v>44515</v>
      </c>
      <c r="S47" s="102">
        <f t="shared" si="38"/>
        <v>44516</v>
      </c>
      <c r="T47" s="102">
        <f t="shared" si="38"/>
        <v>44517</v>
      </c>
      <c r="U47" s="102">
        <f t="shared" si="38"/>
        <v>44518</v>
      </c>
      <c r="V47" s="102">
        <f t="shared" si="38"/>
        <v>44519</v>
      </c>
      <c r="W47" s="102">
        <f t="shared" si="38"/>
        <v>44520</v>
      </c>
      <c r="X47" s="103">
        <f t="shared" si="38"/>
        <v>44521</v>
      </c>
      <c r="Y47" s="69"/>
      <c r="Z47" s="70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</row>
    <row r="48" spans="1:131" s="37" customFormat="1" ht="12.75" customHeight="1" x14ac:dyDescent="0.25">
      <c r="A48" s="70"/>
      <c r="B48" s="102">
        <f>IF(H47="","",IF(MONTH(H47)=MONTH(H47+1),H47+1,""))</f>
        <v>44459</v>
      </c>
      <c r="C48" s="102">
        <f t="shared" si="36"/>
        <v>44460</v>
      </c>
      <c r="D48" s="102">
        <f t="shared" si="36"/>
        <v>44461</v>
      </c>
      <c r="E48" s="102">
        <f t="shared" si="36"/>
        <v>44462</v>
      </c>
      <c r="F48" s="102">
        <f t="shared" si="36"/>
        <v>44463</v>
      </c>
      <c r="G48" s="102">
        <f t="shared" si="36"/>
        <v>44464</v>
      </c>
      <c r="H48" s="103">
        <f t="shared" si="36"/>
        <v>44465</v>
      </c>
      <c r="I48" s="106"/>
      <c r="J48" s="102">
        <f>IF(P47="","",IF(MONTH(P47)=MONTH(P47+1),P47+1,""))</f>
        <v>44487</v>
      </c>
      <c r="K48" s="102">
        <f t="shared" si="37"/>
        <v>44488</v>
      </c>
      <c r="L48" s="102">
        <f t="shared" si="37"/>
        <v>44489</v>
      </c>
      <c r="M48" s="102">
        <f t="shared" si="37"/>
        <v>44490</v>
      </c>
      <c r="N48" s="102">
        <f t="shared" si="37"/>
        <v>44491</v>
      </c>
      <c r="O48" s="102">
        <f t="shared" si="37"/>
        <v>44492</v>
      </c>
      <c r="P48" s="103">
        <f t="shared" si="37"/>
        <v>44493</v>
      </c>
      <c r="Q48" s="107"/>
      <c r="R48" s="102">
        <f>IF(X47="","",IF(MONTH(X47)=MONTH(X47+1),X47+1,""))</f>
        <v>44522</v>
      </c>
      <c r="S48" s="102">
        <f t="shared" si="38"/>
        <v>44523</v>
      </c>
      <c r="T48" s="102">
        <f t="shared" si="38"/>
        <v>44524</v>
      </c>
      <c r="U48" s="102">
        <f t="shared" si="38"/>
        <v>44525</v>
      </c>
      <c r="V48" s="102">
        <f t="shared" si="38"/>
        <v>44526</v>
      </c>
      <c r="W48" s="102">
        <f t="shared" si="38"/>
        <v>44527</v>
      </c>
      <c r="X48" s="103">
        <f t="shared" si="38"/>
        <v>44528</v>
      </c>
      <c r="Y48" s="69"/>
      <c r="Z48" s="70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</row>
    <row r="49" spans="1:131" s="37" customFormat="1" ht="12.75" customHeight="1" x14ac:dyDescent="0.25">
      <c r="A49" s="70"/>
      <c r="B49" s="102">
        <f>IF(H48="","",IF(MONTH(H48)=MONTH(H48+1),H48+1,""))</f>
        <v>44466</v>
      </c>
      <c r="C49" s="102">
        <f t="shared" si="36"/>
        <v>44467</v>
      </c>
      <c r="D49" s="102">
        <f t="shared" si="36"/>
        <v>44468</v>
      </c>
      <c r="E49" s="102">
        <f t="shared" si="36"/>
        <v>44469</v>
      </c>
      <c r="F49" s="102" t="str">
        <f t="shared" si="36"/>
        <v/>
      </c>
      <c r="G49" s="102" t="str">
        <f t="shared" si="36"/>
        <v/>
      </c>
      <c r="H49" s="103" t="str">
        <f t="shared" si="36"/>
        <v/>
      </c>
      <c r="I49" s="106"/>
      <c r="J49" s="102">
        <f>IF(P48="","",IF(MONTH(P48)=MONTH(P48+1),P48+1,""))</f>
        <v>44494</v>
      </c>
      <c r="K49" s="102">
        <f t="shared" si="37"/>
        <v>44495</v>
      </c>
      <c r="L49" s="102">
        <f t="shared" si="37"/>
        <v>44496</v>
      </c>
      <c r="M49" s="102">
        <f t="shared" si="37"/>
        <v>44497</v>
      </c>
      <c r="N49" s="102">
        <f t="shared" si="37"/>
        <v>44498</v>
      </c>
      <c r="O49" s="102">
        <f t="shared" si="37"/>
        <v>44499</v>
      </c>
      <c r="P49" s="103">
        <f t="shared" si="37"/>
        <v>44500</v>
      </c>
      <c r="Q49" s="107"/>
      <c r="R49" s="102">
        <f>IF(X48="","",IF(MONTH(X48)=MONTH(X48+1),X48+1,""))</f>
        <v>44529</v>
      </c>
      <c r="S49" s="102">
        <f t="shared" si="38"/>
        <v>44530</v>
      </c>
      <c r="T49" s="102" t="str">
        <f t="shared" si="38"/>
        <v/>
      </c>
      <c r="U49" s="102" t="str">
        <f t="shared" si="38"/>
        <v/>
      </c>
      <c r="V49" s="102" t="str">
        <f t="shared" si="38"/>
        <v/>
      </c>
      <c r="W49" s="102" t="str">
        <f t="shared" si="38"/>
        <v/>
      </c>
      <c r="X49" s="103" t="str">
        <f t="shared" si="38"/>
        <v/>
      </c>
      <c r="Y49" s="69"/>
      <c r="Z49" s="70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</row>
    <row r="50" spans="1:131" s="37" customFormat="1" ht="12.75" customHeight="1" x14ac:dyDescent="0.25">
      <c r="A50" s="70"/>
      <c r="B50" s="104" t="str">
        <f>IF(H49="","",IF(MONTH(H49)=MONTH(H49+1),H49+1,""))</f>
        <v/>
      </c>
      <c r="C50" s="104" t="str">
        <f t="shared" si="36"/>
        <v/>
      </c>
      <c r="D50" s="104" t="str">
        <f t="shared" si="36"/>
        <v/>
      </c>
      <c r="E50" s="104" t="str">
        <f t="shared" si="36"/>
        <v/>
      </c>
      <c r="F50" s="104" t="str">
        <f t="shared" si="36"/>
        <v/>
      </c>
      <c r="G50" s="104" t="str">
        <f t="shared" si="36"/>
        <v/>
      </c>
      <c r="H50" s="105" t="str">
        <f t="shared" si="36"/>
        <v/>
      </c>
      <c r="I50" s="106"/>
      <c r="J50" s="104" t="str">
        <f>IF(P49="","",IF(MONTH(P49)=MONTH(P49+1),P49+1,""))</f>
        <v/>
      </c>
      <c r="K50" s="104" t="str">
        <f t="shared" si="37"/>
        <v/>
      </c>
      <c r="L50" s="104" t="str">
        <f t="shared" si="37"/>
        <v/>
      </c>
      <c r="M50" s="104" t="str">
        <f t="shared" si="37"/>
        <v/>
      </c>
      <c r="N50" s="104" t="str">
        <f t="shared" si="37"/>
        <v/>
      </c>
      <c r="O50" s="104" t="str">
        <f t="shared" si="37"/>
        <v/>
      </c>
      <c r="P50" s="105" t="str">
        <f t="shared" si="37"/>
        <v/>
      </c>
      <c r="Q50" s="107"/>
      <c r="R50" s="104" t="str">
        <f>IF(X49="","",IF(MONTH(X49)=MONTH(X49+1),X49+1,""))</f>
        <v/>
      </c>
      <c r="S50" s="104" t="str">
        <f t="shared" si="38"/>
        <v/>
      </c>
      <c r="T50" s="104" t="str">
        <f t="shared" si="38"/>
        <v/>
      </c>
      <c r="U50" s="104" t="str">
        <f t="shared" si="38"/>
        <v/>
      </c>
      <c r="V50" s="104" t="str">
        <f t="shared" si="38"/>
        <v/>
      </c>
      <c r="W50" s="104" t="str">
        <f t="shared" si="38"/>
        <v/>
      </c>
      <c r="X50" s="105" t="str">
        <f t="shared" si="38"/>
        <v/>
      </c>
      <c r="Y50" s="69"/>
      <c r="Z50" s="70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</row>
    <row r="51" spans="1:131" s="4" customFormat="1" ht="12.75" customHeight="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6"/>
      <c r="P51" s="53"/>
      <c r="Q51" s="77"/>
      <c r="R51" s="53"/>
      <c r="S51" s="53"/>
      <c r="T51" s="53"/>
      <c r="U51" s="53"/>
      <c r="V51" s="53"/>
      <c r="W51" s="53"/>
      <c r="X51" s="53"/>
      <c r="Y51" s="60"/>
      <c r="Z51" s="53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</row>
    <row r="52" spans="1:131" s="4" customFormat="1" ht="12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4"/>
      <c r="P52" s="5"/>
      <c r="Q52" s="13"/>
      <c r="R52" s="5"/>
      <c r="S52" s="5"/>
      <c r="T52" s="5"/>
      <c r="U52" s="5"/>
      <c r="V52" s="5"/>
      <c r="W52" s="5"/>
      <c r="X52" s="5"/>
      <c r="Y52" s="21"/>
      <c r="Z52" s="5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</row>
    <row r="53" spans="1:131" s="33" customFormat="1" ht="11.25" customHeight="1" x14ac:dyDescent="0.25">
      <c r="A53" s="23"/>
      <c r="B53" s="45" t="str">
        <f>UPPER(TEXT(H55,"  MMMM ")&amp;TEXT(YEAR(H55),"0"))</f>
        <v xml:space="preserve">  DICIEMBRE 2021</v>
      </c>
      <c r="C53" s="22"/>
      <c r="D53" s="22"/>
      <c r="E53" s="22"/>
      <c r="F53" s="22"/>
      <c r="G53" s="22"/>
      <c r="H53" s="22"/>
      <c r="I53" s="23"/>
      <c r="J53" s="45" t="str">
        <f>UPPER(TEXT(P55,"  MMMM ")&amp;TEXT(YEAR(P55),"0"))</f>
        <v xml:space="preserve">  ENERO 2022</v>
      </c>
      <c r="K53" s="22"/>
      <c r="L53" s="22"/>
      <c r="M53" s="22"/>
      <c r="N53" s="22"/>
      <c r="O53" s="22"/>
      <c r="P53" s="22"/>
      <c r="Q53" s="24"/>
      <c r="R53" s="45" t="str">
        <f>UPPER(TEXT(X55,"  MMMM ")&amp;TEXT(YEAR(X55),"0"))</f>
        <v xml:space="preserve">  FEBRERO 2022</v>
      </c>
      <c r="S53" s="22"/>
      <c r="T53" s="22"/>
      <c r="U53" s="22"/>
      <c r="V53" s="22"/>
      <c r="W53" s="22"/>
      <c r="X53" s="22"/>
      <c r="Y53" s="25"/>
      <c r="Z53" s="23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</row>
    <row r="54" spans="1:131" s="33" customFormat="1" ht="11.25" customHeight="1" x14ac:dyDescent="0.25">
      <c r="A54" s="23"/>
      <c r="B54" s="100" t="str">
        <f>IF($Y$3=1,"Su","Lu")</f>
        <v>Lu</v>
      </c>
      <c r="C54" s="100" t="str">
        <f>IF($Y$3=1,"Mo","Ma")</f>
        <v>Ma</v>
      </c>
      <c r="D54" s="100" t="str">
        <f>IF($Y$3=1,"Tu","Mi")</f>
        <v>Mi</v>
      </c>
      <c r="E54" s="100" t="str">
        <f>IF($Y$3=1,"We","Ju")</f>
        <v>Ju</v>
      </c>
      <c r="F54" s="100" t="str">
        <f>IF($Y$3=1,"Th","Vi")</f>
        <v>Vi</v>
      </c>
      <c r="G54" s="100" t="str">
        <f>IF($Y$3=1,"Fr","Sa")</f>
        <v>Sa</v>
      </c>
      <c r="H54" s="101" t="str">
        <f>IF($Y$3=1,"Sa","Do")</f>
        <v>Do</v>
      </c>
      <c r="I54" s="27"/>
      <c r="J54" s="100" t="str">
        <f>IF($Y$3=1,"Su","Lu")</f>
        <v>Lu</v>
      </c>
      <c r="K54" s="100" t="str">
        <f>IF($Y$3=1,"Mo","Ma")</f>
        <v>Ma</v>
      </c>
      <c r="L54" s="100" t="str">
        <f>IF($Y$3=1,"Tu","Mi")</f>
        <v>Mi</v>
      </c>
      <c r="M54" s="100" t="str">
        <f>IF($Y$3=1,"We","Ju")</f>
        <v>Ju</v>
      </c>
      <c r="N54" s="100" t="str">
        <f>IF($Y$3=1,"Th","Vi")</f>
        <v>Vi</v>
      </c>
      <c r="O54" s="100" t="str">
        <f>IF($Y$3=1,"Fr","Sa")</f>
        <v>Sa</v>
      </c>
      <c r="P54" s="101" t="str">
        <f>IF($Y$3=1,"Sa","Do")</f>
        <v>Do</v>
      </c>
      <c r="Q54" s="28"/>
      <c r="R54" s="100" t="str">
        <f>IF($Y$3=1,"Su","Lu")</f>
        <v>Lu</v>
      </c>
      <c r="S54" s="100" t="str">
        <f>IF($Y$3=1,"Mo","Ma")</f>
        <v>Ma</v>
      </c>
      <c r="T54" s="100" t="str">
        <f>IF($Y$3=1,"Tu","Mi")</f>
        <v>Mi</v>
      </c>
      <c r="U54" s="100" t="str">
        <f>IF($Y$3=1,"We","Ju")</f>
        <v>Ju</v>
      </c>
      <c r="V54" s="100" t="str">
        <f>IF($Y$3=1,"Th","Vi")</f>
        <v>Vi</v>
      </c>
      <c r="W54" s="100" t="str">
        <f>IF($Y$3=1,"Fr","Sa")</f>
        <v>Sa</v>
      </c>
      <c r="X54" s="101" t="str">
        <f>IF($Y$3=1,"Sa","Do")</f>
        <v>Do</v>
      </c>
      <c r="Y54" s="25"/>
      <c r="Z54" s="23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</row>
    <row r="55" spans="1:131" s="33" customFormat="1" ht="11.25" customHeight="1" x14ac:dyDescent="0.2">
      <c r="A55" s="23"/>
      <c r="B55" s="46" t="str">
        <f>IF(WEEKDAY(DATE($M$2,$M$3+12,1),$Y$3)=1,DATE($M$2,$M$3+12,1),IF(A55&lt;&gt;"",A55+1,""))</f>
        <v/>
      </c>
      <c r="C55" s="46" t="str">
        <f>IF(WEEKDAY(DATE($M$2,$M$3+12,1),$Y$3)=2,DATE($M$2,$M$3+12,1),IF(B55&lt;&gt;"",B55+1,""))</f>
        <v/>
      </c>
      <c r="D55" s="46">
        <f>IF(WEEKDAY(DATE($M$2,$M$3+12,1),$Y$3)=3,DATE($M$2,$M$3+12,1),IF(C55&lt;&gt;"",C55+1,""))</f>
        <v>44531</v>
      </c>
      <c r="E55" s="46">
        <f>IF(WEEKDAY(DATE($M$2,$M$3+12,1),$Y$3)=4,DATE($M$2,$M$3+12,1),IF(D55&lt;&gt;"",D55+1,""))</f>
        <v>44532</v>
      </c>
      <c r="F55" s="46">
        <f>IF(WEEKDAY(DATE($M$2,$M$3+12,1),$Y$3)=5,DATE($M$2,$M$3+12,1),IF(E55&lt;&gt;"",E55+1,""))</f>
        <v>44533</v>
      </c>
      <c r="G55" s="46">
        <f>IF(WEEKDAY(DATE($M$2,$M$3+12,1),$Y$3)=6,DATE($M$2,$M$3+12,1),IF(F55&lt;&gt;"",F55+1,""))</f>
        <v>44534</v>
      </c>
      <c r="H55" s="47">
        <f>IF(WEEKDAY(DATE($M$2,$M$3+12,1),$Y$3)=7,DATE($M$2,$M$3+12,1),IF(G55&lt;&gt;"",G55+1,""))</f>
        <v>44535</v>
      </c>
      <c r="I55" s="48"/>
      <c r="J55" s="46" t="str">
        <f>IF(WEEKDAY(DATE($M$2,$M$3+13,1),$Y$3)=1,DATE($M$2,$M$3+13,1),IF(I55&lt;&gt;"",I55+1,""))</f>
        <v/>
      </c>
      <c r="K55" s="46" t="str">
        <f>IF(WEEKDAY(DATE($M$2,$M$3+13,1),$Y$3)=2,DATE($M$2,$M$3+13,1),IF(J55&lt;&gt;"",J55+1,""))</f>
        <v/>
      </c>
      <c r="L55" s="46" t="str">
        <f>IF(WEEKDAY(DATE($M$2,$M$3+13,1),$Y$3)=3,DATE($M$2,$M$3+13,1),IF(K55&lt;&gt;"",K55+1,""))</f>
        <v/>
      </c>
      <c r="M55" s="46" t="str">
        <f>IF(WEEKDAY(DATE($M$2,$M$3+13,1),$Y$3)=4,DATE($M$2,$M$3+13,1),IF(L55&lt;&gt;"",L55+1,""))</f>
        <v/>
      </c>
      <c r="N55" s="46" t="str">
        <f>IF(WEEKDAY(DATE($M$2,$M$3+13,1),$Y$3)=5,DATE($M$2,$M$3+13,1),IF(M55&lt;&gt;"",M55+1,""))</f>
        <v/>
      </c>
      <c r="O55" s="46">
        <f>IF(WEEKDAY(DATE($M$2,$M$3+13,1),$Y$3)=6,DATE($M$2,$M$3+13,1),IF(N55&lt;&gt;"",N55+1,""))</f>
        <v>44562</v>
      </c>
      <c r="P55" s="47">
        <f>IF(WEEKDAY(DATE($M$2,$M$3+13,1),$Y$3)=7,DATE($M$2,$M$3+13,1),IF(O55&lt;&gt;"",O55+1,""))</f>
        <v>44563</v>
      </c>
      <c r="Q55" s="49"/>
      <c r="R55" s="46" t="str">
        <f>IF(WEEKDAY(DATE($M$2,$M$3+14,1),$Y$3)=1,DATE($M$2,$M$3+14,1),IF(Q55&lt;&gt;"",Q55+1,""))</f>
        <v/>
      </c>
      <c r="S55" s="46">
        <f>IF(WEEKDAY(DATE($M$2,$M$3+14,1),$Y$3)=2,DATE($M$2,$M$3+14,1),IF(R55&lt;&gt;"",R55+1,""))</f>
        <v>44593</v>
      </c>
      <c r="T55" s="46">
        <f>IF(WEEKDAY(DATE($M$2,$M$3+14,1),$Y$3)=3,DATE($M$2,$M$3+14,1),IF(S55&lt;&gt;"",S55+1,""))</f>
        <v>44594</v>
      </c>
      <c r="U55" s="46">
        <f>IF(WEEKDAY(DATE($M$2,$M$3+14,1),$Y$3)=4,DATE($M$2,$M$3+14,1),IF(T55&lt;&gt;"",T55+1,""))</f>
        <v>44595</v>
      </c>
      <c r="V55" s="46">
        <f>IF(WEEKDAY(DATE($M$2,$M$3+14,1),$Y$3)=5,DATE($M$2,$M$3+14,1),IF(U55&lt;&gt;"",U55+1,""))</f>
        <v>44596</v>
      </c>
      <c r="W55" s="46">
        <f>IF(WEEKDAY(DATE($M$2,$M$3+14,1),$Y$3)=6,DATE($M$2,$M$3+14,1),IF(V55&lt;&gt;"",V55+1,""))</f>
        <v>44597</v>
      </c>
      <c r="X55" s="47">
        <f>IF(WEEKDAY(DATE($M$2,$M$3+14,1),$Y$3)=7,DATE($M$2,$M$3+14,1),IF(W55&lt;&gt;"",W55+1,""))</f>
        <v>44598</v>
      </c>
      <c r="Y55" s="25"/>
      <c r="Z55" s="23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</row>
    <row r="56" spans="1:131" s="33" customFormat="1" ht="11.25" customHeight="1" x14ac:dyDescent="0.2">
      <c r="A56" s="23"/>
      <c r="B56" s="46">
        <f>IF(H55="","",IF(MONTH(H55)=MONTH(H55+1),H55+1,""))</f>
        <v>44536</v>
      </c>
      <c r="C56" s="46">
        <f t="shared" ref="C56:H60" si="39">IF(B56="","",IF(MONTH(B56)=MONTH(B56+1),B56+1,""))</f>
        <v>44537</v>
      </c>
      <c r="D56" s="46">
        <f t="shared" si="39"/>
        <v>44538</v>
      </c>
      <c r="E56" s="46">
        <f t="shared" si="39"/>
        <v>44539</v>
      </c>
      <c r="F56" s="46">
        <f t="shared" si="39"/>
        <v>44540</v>
      </c>
      <c r="G56" s="46">
        <f t="shared" si="39"/>
        <v>44541</v>
      </c>
      <c r="H56" s="47">
        <f t="shared" si="39"/>
        <v>44542</v>
      </c>
      <c r="I56" s="48"/>
      <c r="J56" s="46">
        <f>IF(P55="","",IF(MONTH(P55)=MONTH(P55+1),P55+1,""))</f>
        <v>44564</v>
      </c>
      <c r="K56" s="46">
        <f t="shared" ref="K56:P60" si="40">IF(J56="","",IF(MONTH(J56)=MONTH(J56+1),J56+1,""))</f>
        <v>44565</v>
      </c>
      <c r="L56" s="46">
        <f t="shared" si="40"/>
        <v>44566</v>
      </c>
      <c r="M56" s="46">
        <f t="shared" si="40"/>
        <v>44567</v>
      </c>
      <c r="N56" s="46">
        <f t="shared" si="40"/>
        <v>44568</v>
      </c>
      <c r="O56" s="46">
        <f t="shared" si="40"/>
        <v>44569</v>
      </c>
      <c r="P56" s="47">
        <f t="shared" si="40"/>
        <v>44570</v>
      </c>
      <c r="Q56" s="49"/>
      <c r="R56" s="46">
        <f>IF(X55="","",IF(MONTH(X55)=MONTH(X55+1),X55+1,""))</f>
        <v>44599</v>
      </c>
      <c r="S56" s="46">
        <f t="shared" ref="S56:X60" si="41">IF(R56="","",IF(MONTH(R56)=MONTH(R56+1),R56+1,""))</f>
        <v>44600</v>
      </c>
      <c r="T56" s="46">
        <f t="shared" si="41"/>
        <v>44601</v>
      </c>
      <c r="U56" s="46">
        <f t="shared" si="41"/>
        <v>44602</v>
      </c>
      <c r="V56" s="46">
        <f t="shared" si="41"/>
        <v>44603</v>
      </c>
      <c r="W56" s="46">
        <f t="shared" si="41"/>
        <v>44604</v>
      </c>
      <c r="X56" s="47">
        <f t="shared" si="41"/>
        <v>44605</v>
      </c>
      <c r="Y56" s="25"/>
      <c r="Z56" s="23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</row>
    <row r="57" spans="1:131" s="33" customFormat="1" ht="11.25" customHeight="1" x14ac:dyDescent="0.2">
      <c r="A57" s="23"/>
      <c r="B57" s="46">
        <f>IF(H56="","",IF(MONTH(H56)=MONTH(H56+1),H56+1,""))</f>
        <v>44543</v>
      </c>
      <c r="C57" s="46">
        <f t="shared" si="39"/>
        <v>44544</v>
      </c>
      <c r="D57" s="46">
        <f t="shared" si="39"/>
        <v>44545</v>
      </c>
      <c r="E57" s="46">
        <f t="shared" si="39"/>
        <v>44546</v>
      </c>
      <c r="F57" s="46">
        <f t="shared" si="39"/>
        <v>44547</v>
      </c>
      <c r="G57" s="46">
        <f t="shared" si="39"/>
        <v>44548</v>
      </c>
      <c r="H57" s="47">
        <f t="shared" si="39"/>
        <v>44549</v>
      </c>
      <c r="I57" s="48"/>
      <c r="J57" s="46">
        <f>IF(P56="","",IF(MONTH(P56)=MONTH(P56+1),P56+1,""))</f>
        <v>44571</v>
      </c>
      <c r="K57" s="46">
        <f t="shared" si="40"/>
        <v>44572</v>
      </c>
      <c r="L57" s="46">
        <f t="shared" si="40"/>
        <v>44573</v>
      </c>
      <c r="M57" s="46">
        <f t="shared" si="40"/>
        <v>44574</v>
      </c>
      <c r="N57" s="46">
        <f t="shared" si="40"/>
        <v>44575</v>
      </c>
      <c r="O57" s="46">
        <f t="shared" si="40"/>
        <v>44576</v>
      </c>
      <c r="P57" s="47">
        <f t="shared" si="40"/>
        <v>44577</v>
      </c>
      <c r="Q57" s="49"/>
      <c r="R57" s="46">
        <f>IF(X56="","",IF(MONTH(X56)=MONTH(X56+1),X56+1,""))</f>
        <v>44606</v>
      </c>
      <c r="S57" s="46">
        <f t="shared" si="41"/>
        <v>44607</v>
      </c>
      <c r="T57" s="46">
        <f t="shared" si="41"/>
        <v>44608</v>
      </c>
      <c r="U57" s="46">
        <f t="shared" si="41"/>
        <v>44609</v>
      </c>
      <c r="V57" s="46">
        <f t="shared" si="41"/>
        <v>44610</v>
      </c>
      <c r="W57" s="46">
        <f t="shared" si="41"/>
        <v>44611</v>
      </c>
      <c r="X57" s="47">
        <f t="shared" si="41"/>
        <v>44612</v>
      </c>
      <c r="Y57" s="25"/>
      <c r="Z57" s="23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</row>
    <row r="58" spans="1:131" s="33" customFormat="1" ht="11.25" customHeight="1" x14ac:dyDescent="0.2">
      <c r="A58" s="23"/>
      <c r="B58" s="46">
        <f>IF(H57="","",IF(MONTH(H57)=MONTH(H57+1),H57+1,""))</f>
        <v>44550</v>
      </c>
      <c r="C58" s="46">
        <f t="shared" si="39"/>
        <v>44551</v>
      </c>
      <c r="D58" s="46">
        <f t="shared" si="39"/>
        <v>44552</v>
      </c>
      <c r="E58" s="46">
        <f t="shared" si="39"/>
        <v>44553</v>
      </c>
      <c r="F58" s="46">
        <f t="shared" si="39"/>
        <v>44554</v>
      </c>
      <c r="G58" s="46">
        <f t="shared" si="39"/>
        <v>44555</v>
      </c>
      <c r="H58" s="47">
        <f t="shared" si="39"/>
        <v>44556</v>
      </c>
      <c r="I58" s="48"/>
      <c r="J58" s="46">
        <f>IF(P57="","",IF(MONTH(P57)=MONTH(P57+1),P57+1,""))</f>
        <v>44578</v>
      </c>
      <c r="K58" s="46">
        <f t="shared" si="40"/>
        <v>44579</v>
      </c>
      <c r="L58" s="46">
        <f t="shared" si="40"/>
        <v>44580</v>
      </c>
      <c r="M58" s="46">
        <f t="shared" si="40"/>
        <v>44581</v>
      </c>
      <c r="N58" s="46">
        <f t="shared" si="40"/>
        <v>44582</v>
      </c>
      <c r="O58" s="46">
        <f t="shared" si="40"/>
        <v>44583</v>
      </c>
      <c r="P58" s="47">
        <f t="shared" si="40"/>
        <v>44584</v>
      </c>
      <c r="Q58" s="49"/>
      <c r="R58" s="46">
        <f>IF(X57="","",IF(MONTH(X57)=MONTH(X57+1),X57+1,""))</f>
        <v>44613</v>
      </c>
      <c r="S58" s="46">
        <f t="shared" si="41"/>
        <v>44614</v>
      </c>
      <c r="T58" s="46">
        <f t="shared" si="41"/>
        <v>44615</v>
      </c>
      <c r="U58" s="46">
        <f t="shared" si="41"/>
        <v>44616</v>
      </c>
      <c r="V58" s="46">
        <f t="shared" si="41"/>
        <v>44617</v>
      </c>
      <c r="W58" s="46">
        <f t="shared" si="41"/>
        <v>44618</v>
      </c>
      <c r="X58" s="47">
        <f t="shared" si="41"/>
        <v>44619</v>
      </c>
      <c r="Y58" s="25"/>
      <c r="Z58" s="23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</row>
    <row r="59" spans="1:131" s="33" customFormat="1" ht="11.25" customHeight="1" x14ac:dyDescent="0.2">
      <c r="A59" s="23"/>
      <c r="B59" s="46">
        <f>IF(H58="","",IF(MONTH(H58)=MONTH(H58+1),H58+1,""))</f>
        <v>44557</v>
      </c>
      <c r="C59" s="46">
        <f t="shared" si="39"/>
        <v>44558</v>
      </c>
      <c r="D59" s="46">
        <f t="shared" si="39"/>
        <v>44559</v>
      </c>
      <c r="E59" s="46">
        <f t="shared" si="39"/>
        <v>44560</v>
      </c>
      <c r="F59" s="46">
        <f t="shared" si="39"/>
        <v>44561</v>
      </c>
      <c r="G59" s="46" t="str">
        <f t="shared" si="39"/>
        <v/>
      </c>
      <c r="H59" s="47" t="str">
        <f t="shared" si="39"/>
        <v/>
      </c>
      <c r="I59" s="48"/>
      <c r="J59" s="46">
        <f>IF(P58="","",IF(MONTH(P58)=MONTH(P58+1),P58+1,""))</f>
        <v>44585</v>
      </c>
      <c r="K59" s="46">
        <f t="shared" si="40"/>
        <v>44586</v>
      </c>
      <c r="L59" s="46">
        <f t="shared" si="40"/>
        <v>44587</v>
      </c>
      <c r="M59" s="46">
        <f t="shared" si="40"/>
        <v>44588</v>
      </c>
      <c r="N59" s="46">
        <f t="shared" si="40"/>
        <v>44589</v>
      </c>
      <c r="O59" s="46">
        <f t="shared" si="40"/>
        <v>44590</v>
      </c>
      <c r="P59" s="47">
        <f t="shared" si="40"/>
        <v>44591</v>
      </c>
      <c r="Q59" s="49"/>
      <c r="R59" s="46">
        <f>IF(X58="","",IF(MONTH(X58)=MONTH(X58+1),X58+1,""))</f>
        <v>44620</v>
      </c>
      <c r="S59" s="46" t="str">
        <f t="shared" si="41"/>
        <v/>
      </c>
      <c r="T59" s="46" t="str">
        <f t="shared" si="41"/>
        <v/>
      </c>
      <c r="U59" s="46" t="str">
        <f t="shared" si="41"/>
        <v/>
      </c>
      <c r="V59" s="46" t="str">
        <f t="shared" si="41"/>
        <v/>
      </c>
      <c r="W59" s="46" t="str">
        <f t="shared" si="41"/>
        <v/>
      </c>
      <c r="X59" s="47" t="str">
        <f t="shared" si="41"/>
        <v/>
      </c>
      <c r="Y59" s="25"/>
      <c r="Z59" s="23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</row>
    <row r="60" spans="1:131" s="4" customFormat="1" ht="11.25" customHeight="1" x14ac:dyDescent="0.2">
      <c r="A60" s="5"/>
      <c r="B60" s="50" t="str">
        <f>IF(H59="","",IF(MONTH(H59)=MONTH(H59+1),H59+1,""))</f>
        <v/>
      </c>
      <c r="C60" s="50" t="str">
        <f t="shared" si="39"/>
        <v/>
      </c>
      <c r="D60" s="50" t="str">
        <f t="shared" si="39"/>
        <v/>
      </c>
      <c r="E60" s="50" t="str">
        <f t="shared" si="39"/>
        <v/>
      </c>
      <c r="F60" s="50" t="str">
        <f t="shared" si="39"/>
        <v/>
      </c>
      <c r="G60" s="50" t="str">
        <f t="shared" si="39"/>
        <v/>
      </c>
      <c r="H60" s="51" t="str">
        <f t="shared" si="39"/>
        <v/>
      </c>
      <c r="I60" s="48"/>
      <c r="J60" s="50">
        <f>IF(P59="","",IF(MONTH(P59)=MONTH(P59+1),P59+1,""))</f>
        <v>44592</v>
      </c>
      <c r="K60" s="50" t="str">
        <f t="shared" si="40"/>
        <v/>
      </c>
      <c r="L60" s="50" t="str">
        <f t="shared" si="40"/>
        <v/>
      </c>
      <c r="M60" s="50" t="str">
        <f t="shared" si="40"/>
        <v/>
      </c>
      <c r="N60" s="50" t="str">
        <f t="shared" si="40"/>
        <v/>
      </c>
      <c r="O60" s="50" t="str">
        <f t="shared" si="40"/>
        <v/>
      </c>
      <c r="P60" s="51" t="str">
        <f t="shared" si="40"/>
        <v/>
      </c>
      <c r="Q60" s="49"/>
      <c r="R60" s="50" t="str">
        <f>IF(X59="","",IF(MONTH(X59)=MONTH(X59+1),X59+1,""))</f>
        <v/>
      </c>
      <c r="S60" s="50" t="str">
        <f t="shared" si="41"/>
        <v/>
      </c>
      <c r="T60" s="50" t="str">
        <f t="shared" si="41"/>
        <v/>
      </c>
      <c r="U60" s="50" t="str">
        <f t="shared" si="41"/>
        <v/>
      </c>
      <c r="V60" s="50" t="str">
        <f t="shared" si="41"/>
        <v/>
      </c>
      <c r="W60" s="50" t="str">
        <f t="shared" si="41"/>
        <v/>
      </c>
      <c r="X60" s="51" t="str">
        <f t="shared" si="41"/>
        <v/>
      </c>
      <c r="Y60" s="21"/>
      <c r="Z60" s="5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</row>
    <row r="61" spans="1:131" s="4" customFormat="1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4"/>
      <c r="P61" s="5"/>
      <c r="Q61" s="13"/>
      <c r="R61" s="5"/>
      <c r="S61" s="5"/>
      <c r="T61" s="5"/>
      <c r="U61" s="5"/>
      <c r="V61" s="5"/>
      <c r="W61" s="5"/>
      <c r="X61" s="5"/>
      <c r="Y61" s="21"/>
      <c r="Z61" s="5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</row>
    <row r="62" spans="1:131" s="18" customFormat="1" ht="19.5" customHeight="1" x14ac:dyDescent="0.25">
      <c r="O62" s="19"/>
      <c r="Q62" s="20"/>
    </row>
    <row r="63" spans="1:131" s="18" customFormat="1" ht="19.5" customHeight="1" x14ac:dyDescent="0.25">
      <c r="O63" s="19"/>
      <c r="Q63" s="20"/>
    </row>
    <row r="64" spans="1:131" s="18" customFormat="1" ht="19.5" customHeight="1" x14ac:dyDescent="0.25">
      <c r="O64" s="19"/>
      <c r="Q64" s="20"/>
    </row>
    <row r="65" spans="15:17" s="18" customFormat="1" ht="19.5" customHeight="1" x14ac:dyDescent="0.25">
      <c r="O65" s="19"/>
      <c r="Q65" s="20"/>
    </row>
    <row r="66" spans="15:17" s="18" customFormat="1" ht="19.5" customHeight="1" x14ac:dyDescent="0.25">
      <c r="O66" s="19"/>
      <c r="Q66" s="20"/>
    </row>
    <row r="67" spans="15:17" s="18" customFormat="1" ht="19.5" customHeight="1" x14ac:dyDescent="0.25">
      <c r="O67" s="19"/>
      <c r="Q67" s="20"/>
    </row>
    <row r="68" spans="15:17" s="18" customFormat="1" ht="19.5" customHeight="1" x14ac:dyDescent="0.25">
      <c r="O68" s="19"/>
      <c r="Q68" s="20"/>
    </row>
    <row r="69" spans="15:17" s="18" customFormat="1" ht="19.5" customHeight="1" x14ac:dyDescent="0.25">
      <c r="O69" s="19"/>
      <c r="Q69" s="20"/>
    </row>
    <row r="70" spans="15:17" s="18" customFormat="1" ht="19.5" customHeight="1" x14ac:dyDescent="0.25">
      <c r="O70" s="19"/>
      <c r="Q70" s="20"/>
    </row>
    <row r="71" spans="15:17" s="18" customFormat="1" ht="19.5" customHeight="1" x14ac:dyDescent="0.25">
      <c r="O71" s="19"/>
      <c r="Q71" s="20"/>
    </row>
    <row r="72" spans="15:17" s="18" customFormat="1" ht="19.5" customHeight="1" x14ac:dyDescent="0.25">
      <c r="O72" s="19"/>
      <c r="Q72" s="20"/>
    </row>
    <row r="73" spans="15:17" s="18" customFormat="1" ht="19.5" customHeight="1" x14ac:dyDescent="0.25">
      <c r="O73" s="19"/>
      <c r="Q73" s="20"/>
    </row>
    <row r="74" spans="15:17" s="18" customFormat="1" ht="19.5" customHeight="1" x14ac:dyDescent="0.25">
      <c r="O74" s="19"/>
      <c r="Q74" s="20"/>
    </row>
    <row r="75" spans="15:17" s="18" customFormat="1" ht="19.5" customHeight="1" x14ac:dyDescent="0.25">
      <c r="O75" s="19"/>
      <c r="Q75" s="20"/>
    </row>
    <row r="76" spans="15:17" s="18" customFormat="1" ht="19.5" customHeight="1" x14ac:dyDescent="0.25">
      <c r="O76" s="19"/>
      <c r="Q76" s="20"/>
    </row>
    <row r="77" spans="15:17" s="18" customFormat="1" ht="19.5" customHeight="1" x14ac:dyDescent="0.25">
      <c r="O77" s="19"/>
      <c r="Q77" s="20"/>
    </row>
    <row r="78" spans="15:17" s="18" customFormat="1" ht="19.5" customHeight="1" x14ac:dyDescent="0.25">
      <c r="O78" s="19"/>
      <c r="Q78" s="20"/>
    </row>
    <row r="79" spans="15:17" s="18" customFormat="1" ht="19.5" customHeight="1" x14ac:dyDescent="0.25">
      <c r="O79" s="19"/>
      <c r="Q79" s="20"/>
    </row>
    <row r="80" spans="15:17" s="18" customFormat="1" ht="19.5" customHeight="1" x14ac:dyDescent="0.25">
      <c r="O80" s="19"/>
      <c r="Q80" s="20"/>
    </row>
    <row r="81" spans="15:17" s="18" customFormat="1" ht="19.5" customHeight="1" x14ac:dyDescent="0.25">
      <c r="O81" s="19"/>
      <c r="Q81" s="20"/>
    </row>
    <row r="82" spans="15:17" s="18" customFormat="1" ht="19.5" customHeight="1" x14ac:dyDescent="0.25">
      <c r="O82" s="19"/>
      <c r="Q82" s="20"/>
    </row>
    <row r="83" spans="15:17" s="18" customFormat="1" ht="19.5" customHeight="1" x14ac:dyDescent="0.25">
      <c r="O83" s="19"/>
      <c r="Q83" s="20"/>
    </row>
    <row r="84" spans="15:17" s="18" customFormat="1" ht="19.5" customHeight="1" x14ac:dyDescent="0.25">
      <c r="O84" s="19"/>
      <c r="Q84" s="20"/>
    </row>
    <row r="85" spans="15:17" s="18" customFormat="1" ht="19.5" customHeight="1" x14ac:dyDescent="0.25">
      <c r="O85" s="19"/>
      <c r="Q85" s="20"/>
    </row>
    <row r="86" spans="15:17" s="18" customFormat="1" ht="19.5" customHeight="1" x14ac:dyDescent="0.25">
      <c r="O86" s="19"/>
      <c r="Q86" s="20"/>
    </row>
    <row r="87" spans="15:17" s="18" customFormat="1" ht="19.5" customHeight="1" x14ac:dyDescent="0.25">
      <c r="O87" s="19"/>
      <c r="Q87" s="20"/>
    </row>
    <row r="88" spans="15:17" s="18" customFormat="1" ht="19.5" customHeight="1" x14ac:dyDescent="0.25">
      <c r="O88" s="19"/>
      <c r="Q88" s="20"/>
    </row>
    <row r="89" spans="15:17" s="18" customFormat="1" ht="19.5" customHeight="1" x14ac:dyDescent="0.25">
      <c r="O89" s="19"/>
      <c r="Q89" s="20"/>
    </row>
    <row r="90" spans="15:17" s="18" customFormat="1" ht="19.5" customHeight="1" x14ac:dyDescent="0.25">
      <c r="O90" s="19"/>
      <c r="Q90" s="20"/>
    </row>
    <row r="91" spans="15:17" s="18" customFormat="1" ht="19.5" customHeight="1" x14ac:dyDescent="0.25">
      <c r="O91" s="19"/>
      <c r="Q91" s="20"/>
    </row>
    <row r="92" spans="15:17" s="18" customFormat="1" ht="19.5" customHeight="1" x14ac:dyDescent="0.25">
      <c r="O92" s="19"/>
      <c r="Q92" s="20"/>
    </row>
    <row r="93" spans="15:17" s="18" customFormat="1" ht="19.5" customHeight="1" x14ac:dyDescent="0.25">
      <c r="O93" s="19"/>
      <c r="Q93" s="20"/>
    </row>
    <row r="94" spans="15:17" s="18" customFormat="1" ht="19.5" customHeight="1" x14ac:dyDescent="0.25">
      <c r="O94" s="19"/>
      <c r="Q94" s="20"/>
    </row>
    <row r="95" spans="15:17" s="18" customFormat="1" ht="19.5" customHeight="1" x14ac:dyDescent="0.25">
      <c r="O95" s="19"/>
      <c r="Q95" s="20"/>
    </row>
    <row r="96" spans="15:17" s="18" customFormat="1" ht="19.5" customHeight="1" x14ac:dyDescent="0.25">
      <c r="O96" s="19"/>
      <c r="Q96" s="20"/>
    </row>
    <row r="97" spans="15:17" s="18" customFormat="1" ht="19.5" customHeight="1" x14ac:dyDescent="0.25">
      <c r="O97" s="19"/>
      <c r="Q97" s="20"/>
    </row>
    <row r="98" spans="15:17" s="18" customFormat="1" ht="19.5" customHeight="1" x14ac:dyDescent="0.25">
      <c r="O98" s="19"/>
      <c r="Q98" s="20"/>
    </row>
    <row r="99" spans="15:17" s="18" customFormat="1" ht="19.5" customHeight="1" x14ac:dyDescent="0.25">
      <c r="O99" s="19"/>
      <c r="Q99" s="20"/>
    </row>
    <row r="100" spans="15:17" s="18" customFormat="1" ht="19.5" customHeight="1" x14ac:dyDescent="0.25">
      <c r="O100" s="19"/>
      <c r="Q100" s="20"/>
    </row>
    <row r="101" spans="15:17" s="18" customFormat="1" ht="19.5" customHeight="1" x14ac:dyDescent="0.25">
      <c r="O101" s="19"/>
      <c r="Q101" s="20"/>
    </row>
    <row r="102" spans="15:17" s="18" customFormat="1" ht="19.5" customHeight="1" x14ac:dyDescent="0.25">
      <c r="O102" s="19"/>
      <c r="Q102" s="20"/>
    </row>
    <row r="103" spans="15:17" s="18" customFormat="1" ht="19.5" customHeight="1" x14ac:dyDescent="0.25">
      <c r="O103" s="19"/>
      <c r="Q103" s="20"/>
    </row>
    <row r="104" spans="15:17" s="18" customFormat="1" ht="19.5" customHeight="1" x14ac:dyDescent="0.25">
      <c r="O104" s="19"/>
      <c r="Q104" s="20"/>
    </row>
    <row r="105" spans="15:17" s="18" customFormat="1" ht="19.5" customHeight="1" x14ac:dyDescent="0.25">
      <c r="O105" s="19"/>
      <c r="Q105" s="20"/>
    </row>
    <row r="106" spans="15:17" s="18" customFormat="1" ht="19.5" customHeight="1" x14ac:dyDescent="0.25">
      <c r="O106" s="19"/>
      <c r="Q106" s="20"/>
    </row>
    <row r="107" spans="15:17" s="18" customFormat="1" ht="19.5" customHeight="1" x14ac:dyDescent="0.25">
      <c r="O107" s="19"/>
      <c r="Q107" s="20"/>
    </row>
    <row r="108" spans="15:17" s="18" customFormat="1" ht="19.5" customHeight="1" x14ac:dyDescent="0.25">
      <c r="O108" s="19"/>
      <c r="Q108" s="20"/>
    </row>
    <row r="109" spans="15:17" s="18" customFormat="1" ht="19.5" customHeight="1" x14ac:dyDescent="0.25">
      <c r="O109" s="19"/>
      <c r="Q109" s="20"/>
    </row>
    <row r="110" spans="15:17" s="18" customFormat="1" ht="19.5" customHeight="1" x14ac:dyDescent="0.25">
      <c r="O110" s="19"/>
      <c r="Q110" s="20"/>
    </row>
    <row r="111" spans="15:17" s="18" customFormat="1" ht="19.5" customHeight="1" x14ac:dyDescent="0.25">
      <c r="O111" s="19"/>
      <c r="Q111" s="20"/>
    </row>
    <row r="112" spans="15:17" s="18" customFormat="1" ht="19.5" customHeight="1" x14ac:dyDescent="0.25">
      <c r="O112" s="19"/>
      <c r="Q112" s="20"/>
    </row>
    <row r="113" spans="15:17" s="18" customFormat="1" ht="19.5" customHeight="1" x14ac:dyDescent="0.25">
      <c r="O113" s="19"/>
      <c r="Q113" s="20"/>
    </row>
    <row r="114" spans="15:17" s="18" customFormat="1" ht="19.5" customHeight="1" x14ac:dyDescent="0.25">
      <c r="O114" s="19"/>
      <c r="Q114" s="20"/>
    </row>
    <row r="115" spans="15:17" s="18" customFormat="1" ht="19.5" customHeight="1" x14ac:dyDescent="0.25">
      <c r="O115" s="19"/>
      <c r="Q115" s="20"/>
    </row>
    <row r="116" spans="15:17" s="18" customFormat="1" ht="19.5" customHeight="1" x14ac:dyDescent="0.25">
      <c r="O116" s="19"/>
      <c r="Q116" s="20"/>
    </row>
    <row r="117" spans="15:17" s="18" customFormat="1" ht="19.5" customHeight="1" x14ac:dyDescent="0.25">
      <c r="O117" s="19"/>
      <c r="Q117" s="20"/>
    </row>
    <row r="118" spans="15:17" s="18" customFormat="1" ht="19.5" customHeight="1" x14ac:dyDescent="0.25">
      <c r="O118" s="19"/>
      <c r="Q118" s="20"/>
    </row>
    <row r="119" spans="15:17" s="18" customFormat="1" ht="19.5" customHeight="1" x14ac:dyDescent="0.25">
      <c r="O119" s="19"/>
      <c r="Q119" s="20"/>
    </row>
    <row r="120" spans="15:17" s="18" customFormat="1" ht="19.5" customHeight="1" x14ac:dyDescent="0.25">
      <c r="O120" s="19"/>
      <c r="Q120" s="20"/>
    </row>
    <row r="121" spans="15:17" s="18" customFormat="1" ht="19.5" customHeight="1" x14ac:dyDescent="0.25">
      <c r="O121" s="19"/>
      <c r="Q121" s="20"/>
    </row>
    <row r="122" spans="15:17" s="18" customFormat="1" ht="19.5" customHeight="1" x14ac:dyDescent="0.25">
      <c r="O122" s="19"/>
      <c r="Q122" s="20"/>
    </row>
    <row r="123" spans="15:17" s="18" customFormat="1" ht="19.5" customHeight="1" x14ac:dyDescent="0.25">
      <c r="O123" s="19"/>
      <c r="Q123" s="20"/>
    </row>
    <row r="124" spans="15:17" s="18" customFormat="1" ht="19.5" customHeight="1" x14ac:dyDescent="0.25">
      <c r="O124" s="19"/>
      <c r="Q124" s="20"/>
    </row>
    <row r="125" spans="15:17" s="18" customFormat="1" ht="19.5" customHeight="1" x14ac:dyDescent="0.25">
      <c r="O125" s="19"/>
      <c r="Q125" s="20"/>
    </row>
    <row r="126" spans="15:17" s="18" customFormat="1" ht="19.5" customHeight="1" x14ac:dyDescent="0.25">
      <c r="O126" s="19"/>
      <c r="Q126" s="20"/>
    </row>
    <row r="127" spans="15:17" s="18" customFormat="1" ht="19.5" customHeight="1" x14ac:dyDescent="0.25">
      <c r="O127" s="19"/>
      <c r="Q127" s="20"/>
    </row>
    <row r="128" spans="15:17" s="18" customFormat="1" ht="19.5" customHeight="1" x14ac:dyDescent="0.25">
      <c r="O128" s="19"/>
      <c r="Q128" s="20"/>
    </row>
    <row r="129" spans="15:17" s="18" customFormat="1" ht="19.5" customHeight="1" x14ac:dyDescent="0.25">
      <c r="O129" s="19"/>
      <c r="Q129" s="20"/>
    </row>
    <row r="130" spans="15:17" s="18" customFormat="1" ht="19.5" customHeight="1" x14ac:dyDescent="0.25">
      <c r="O130" s="19"/>
      <c r="Q130" s="20"/>
    </row>
    <row r="131" spans="15:17" s="18" customFormat="1" ht="19.5" customHeight="1" x14ac:dyDescent="0.25">
      <c r="O131" s="19"/>
      <c r="Q131" s="20"/>
    </row>
    <row r="132" spans="15:17" s="18" customFormat="1" ht="19.5" customHeight="1" x14ac:dyDescent="0.25">
      <c r="O132" s="19"/>
      <c r="Q132" s="20"/>
    </row>
    <row r="133" spans="15:17" s="18" customFormat="1" ht="19.5" customHeight="1" x14ac:dyDescent="0.25">
      <c r="O133" s="19"/>
      <c r="Q133" s="20"/>
    </row>
    <row r="134" spans="15:17" s="18" customFormat="1" ht="19.5" customHeight="1" x14ac:dyDescent="0.25">
      <c r="O134" s="19"/>
      <c r="Q134" s="20"/>
    </row>
    <row r="135" spans="15:17" s="18" customFormat="1" ht="19.5" customHeight="1" x14ac:dyDescent="0.25">
      <c r="O135" s="19"/>
      <c r="Q135" s="20"/>
    </row>
    <row r="136" spans="15:17" s="18" customFormat="1" ht="19.5" customHeight="1" x14ac:dyDescent="0.25">
      <c r="O136" s="19"/>
      <c r="Q136" s="20"/>
    </row>
    <row r="137" spans="15:17" s="18" customFormat="1" ht="19.5" customHeight="1" x14ac:dyDescent="0.25">
      <c r="O137" s="19"/>
      <c r="Q137" s="20"/>
    </row>
    <row r="138" spans="15:17" s="18" customFormat="1" ht="19.5" customHeight="1" x14ac:dyDescent="0.25">
      <c r="O138" s="19"/>
      <c r="Q138" s="20"/>
    </row>
    <row r="139" spans="15:17" s="18" customFormat="1" ht="19.5" customHeight="1" x14ac:dyDescent="0.25">
      <c r="O139" s="19"/>
      <c r="Q139" s="20"/>
    </row>
    <row r="140" spans="15:17" s="18" customFormat="1" ht="19.5" customHeight="1" x14ac:dyDescent="0.25">
      <c r="O140" s="19"/>
      <c r="Q140" s="20"/>
    </row>
    <row r="141" spans="15:17" s="18" customFormat="1" ht="19.5" customHeight="1" x14ac:dyDescent="0.25">
      <c r="O141" s="19"/>
      <c r="Q141" s="20"/>
    </row>
    <row r="142" spans="15:17" s="18" customFormat="1" ht="19.5" customHeight="1" x14ac:dyDescent="0.25">
      <c r="O142" s="19"/>
      <c r="Q142" s="20"/>
    </row>
    <row r="143" spans="15:17" s="18" customFormat="1" ht="19.5" customHeight="1" x14ac:dyDescent="0.25">
      <c r="O143" s="19"/>
      <c r="Q143" s="20"/>
    </row>
    <row r="144" spans="15:17" s="18" customFormat="1" ht="19.5" customHeight="1" x14ac:dyDescent="0.25">
      <c r="O144" s="19"/>
      <c r="Q144" s="20"/>
    </row>
    <row r="145" spans="15:17" s="18" customFormat="1" ht="19.5" customHeight="1" x14ac:dyDescent="0.25">
      <c r="O145" s="19"/>
      <c r="Q145" s="20"/>
    </row>
    <row r="146" spans="15:17" s="18" customFormat="1" ht="19.5" customHeight="1" x14ac:dyDescent="0.25">
      <c r="O146" s="19"/>
      <c r="Q146" s="20"/>
    </row>
    <row r="147" spans="15:17" s="18" customFormat="1" ht="19.5" customHeight="1" x14ac:dyDescent="0.25">
      <c r="O147" s="19"/>
      <c r="Q147" s="20"/>
    </row>
    <row r="148" spans="15:17" s="18" customFormat="1" ht="19.5" customHeight="1" x14ac:dyDescent="0.25">
      <c r="O148" s="19"/>
      <c r="Q148" s="20"/>
    </row>
    <row r="149" spans="15:17" s="18" customFormat="1" ht="19.5" customHeight="1" x14ac:dyDescent="0.25">
      <c r="O149" s="19"/>
      <c r="Q149" s="20"/>
    </row>
    <row r="150" spans="15:17" s="18" customFormat="1" ht="19.5" customHeight="1" x14ac:dyDescent="0.25">
      <c r="O150" s="19"/>
      <c r="Q150" s="20"/>
    </row>
    <row r="151" spans="15:17" s="18" customFormat="1" ht="19.5" customHeight="1" x14ac:dyDescent="0.25">
      <c r="O151" s="19"/>
      <c r="Q151" s="20"/>
    </row>
    <row r="152" spans="15:17" s="18" customFormat="1" ht="19.5" customHeight="1" x14ac:dyDescent="0.25">
      <c r="O152" s="19"/>
      <c r="Q152" s="20"/>
    </row>
    <row r="153" spans="15:17" s="18" customFormat="1" ht="19.5" customHeight="1" x14ac:dyDescent="0.25">
      <c r="O153" s="19"/>
      <c r="Q153" s="20"/>
    </row>
    <row r="154" spans="15:17" s="18" customFormat="1" ht="19.5" customHeight="1" x14ac:dyDescent="0.25">
      <c r="O154" s="19"/>
      <c r="Q154" s="20"/>
    </row>
    <row r="155" spans="15:17" s="18" customFormat="1" ht="19.5" customHeight="1" x14ac:dyDescent="0.25">
      <c r="O155" s="19"/>
      <c r="Q155" s="20"/>
    </row>
    <row r="156" spans="15:17" s="18" customFormat="1" ht="19.5" customHeight="1" x14ac:dyDescent="0.25">
      <c r="O156" s="19"/>
      <c r="Q156" s="20"/>
    </row>
    <row r="157" spans="15:17" s="18" customFormat="1" ht="19.5" customHeight="1" x14ac:dyDescent="0.25">
      <c r="O157" s="19"/>
      <c r="Q157" s="20"/>
    </row>
    <row r="158" spans="15:17" s="18" customFormat="1" ht="19.5" customHeight="1" x14ac:dyDescent="0.25">
      <c r="O158" s="19"/>
      <c r="Q158" s="20"/>
    </row>
    <row r="159" spans="15:17" s="18" customFormat="1" ht="19.5" customHeight="1" x14ac:dyDescent="0.25">
      <c r="O159" s="19"/>
      <c r="Q159" s="20"/>
    </row>
    <row r="160" spans="15:17" s="18" customFormat="1" ht="19.5" customHeight="1" x14ac:dyDescent="0.25">
      <c r="O160" s="19"/>
      <c r="Q160" s="20"/>
    </row>
    <row r="161" spans="15:17" s="18" customFormat="1" ht="19.5" customHeight="1" x14ac:dyDescent="0.25">
      <c r="O161" s="19"/>
      <c r="Q161" s="20"/>
    </row>
    <row r="162" spans="15:17" s="18" customFormat="1" ht="19.5" customHeight="1" x14ac:dyDescent="0.25">
      <c r="O162" s="19"/>
      <c r="Q162" s="20"/>
    </row>
    <row r="163" spans="15:17" s="18" customFormat="1" ht="19.5" customHeight="1" x14ac:dyDescent="0.25">
      <c r="O163" s="19"/>
      <c r="Q163" s="20"/>
    </row>
    <row r="164" spans="15:17" s="18" customFormat="1" ht="19.5" customHeight="1" x14ac:dyDescent="0.25">
      <c r="O164" s="19"/>
      <c r="Q164" s="20"/>
    </row>
    <row r="165" spans="15:17" s="18" customFormat="1" ht="19.5" customHeight="1" x14ac:dyDescent="0.25">
      <c r="O165" s="19"/>
      <c r="Q165" s="20"/>
    </row>
    <row r="166" spans="15:17" s="18" customFormat="1" ht="19.5" customHeight="1" x14ac:dyDescent="0.25">
      <c r="O166" s="19"/>
      <c r="Q166" s="20"/>
    </row>
    <row r="167" spans="15:17" s="18" customFormat="1" ht="19.5" customHeight="1" x14ac:dyDescent="0.25">
      <c r="O167" s="19"/>
      <c r="Q167" s="20"/>
    </row>
    <row r="168" spans="15:17" s="18" customFormat="1" ht="19.5" customHeight="1" x14ac:dyDescent="0.25">
      <c r="O168" s="19"/>
      <c r="Q168" s="20"/>
    </row>
    <row r="169" spans="15:17" s="18" customFormat="1" ht="19.5" customHeight="1" x14ac:dyDescent="0.25">
      <c r="O169" s="19"/>
      <c r="Q169" s="20"/>
    </row>
    <row r="170" spans="15:17" s="18" customFormat="1" ht="19.5" customHeight="1" x14ac:dyDescent="0.25">
      <c r="O170" s="19"/>
      <c r="Q170" s="20"/>
    </row>
    <row r="171" spans="15:17" s="18" customFormat="1" ht="19.5" customHeight="1" x14ac:dyDescent="0.25">
      <c r="O171" s="19"/>
      <c r="Q171" s="20"/>
    </row>
    <row r="172" spans="15:17" s="18" customFormat="1" ht="19.5" customHeight="1" x14ac:dyDescent="0.25">
      <c r="O172" s="19"/>
      <c r="Q172" s="20"/>
    </row>
    <row r="173" spans="15:17" s="18" customFormat="1" ht="19.5" customHeight="1" x14ac:dyDescent="0.25">
      <c r="O173" s="19"/>
      <c r="Q173" s="20"/>
    </row>
    <row r="174" spans="15:17" s="18" customFormat="1" ht="19.5" customHeight="1" x14ac:dyDescent="0.25">
      <c r="O174" s="19"/>
      <c r="Q174" s="20"/>
    </row>
    <row r="175" spans="15:17" s="18" customFormat="1" ht="19.5" customHeight="1" x14ac:dyDescent="0.25">
      <c r="O175" s="19"/>
      <c r="Q175" s="20"/>
    </row>
    <row r="176" spans="15:17" s="18" customFormat="1" ht="19.5" customHeight="1" x14ac:dyDescent="0.25">
      <c r="O176" s="19"/>
      <c r="Q176" s="20"/>
    </row>
    <row r="177" spans="15:17" s="18" customFormat="1" ht="19.5" customHeight="1" x14ac:dyDescent="0.25">
      <c r="O177" s="19"/>
      <c r="Q177" s="20"/>
    </row>
    <row r="178" spans="15:17" s="18" customFormat="1" ht="19.5" customHeight="1" x14ac:dyDescent="0.25">
      <c r="O178" s="19"/>
      <c r="Q178" s="20"/>
    </row>
    <row r="179" spans="15:17" s="18" customFormat="1" ht="19.5" customHeight="1" x14ac:dyDescent="0.25">
      <c r="O179" s="19"/>
      <c r="Q179" s="20"/>
    </row>
    <row r="180" spans="15:17" s="18" customFormat="1" ht="19.5" customHeight="1" x14ac:dyDescent="0.25">
      <c r="O180" s="19"/>
      <c r="Q180" s="20"/>
    </row>
    <row r="181" spans="15:17" s="18" customFormat="1" ht="19.5" customHeight="1" x14ac:dyDescent="0.25">
      <c r="O181" s="19"/>
      <c r="Q181" s="20"/>
    </row>
    <row r="182" spans="15:17" s="18" customFormat="1" ht="19.5" customHeight="1" x14ac:dyDescent="0.25">
      <c r="O182" s="19"/>
      <c r="Q182" s="20"/>
    </row>
    <row r="183" spans="15:17" s="18" customFormat="1" ht="19.5" customHeight="1" x14ac:dyDescent="0.25">
      <c r="O183" s="19"/>
      <c r="Q183" s="20"/>
    </row>
    <row r="184" spans="15:17" s="18" customFormat="1" ht="19.5" customHeight="1" x14ac:dyDescent="0.25">
      <c r="O184" s="19"/>
      <c r="Q184" s="20"/>
    </row>
    <row r="185" spans="15:17" s="18" customFormat="1" ht="19.5" customHeight="1" x14ac:dyDescent="0.25">
      <c r="O185" s="19"/>
      <c r="Q185" s="20"/>
    </row>
    <row r="186" spans="15:17" s="18" customFormat="1" ht="19.5" customHeight="1" x14ac:dyDescent="0.25">
      <c r="O186" s="19"/>
      <c r="Q186" s="20"/>
    </row>
    <row r="187" spans="15:17" s="18" customFormat="1" ht="19.5" customHeight="1" x14ac:dyDescent="0.25">
      <c r="O187" s="19"/>
      <c r="Q187" s="20"/>
    </row>
    <row r="188" spans="15:17" s="18" customFormat="1" ht="19.5" customHeight="1" x14ac:dyDescent="0.25">
      <c r="O188" s="19"/>
      <c r="Q188" s="20"/>
    </row>
    <row r="189" spans="15:17" s="18" customFormat="1" ht="19.5" customHeight="1" x14ac:dyDescent="0.25">
      <c r="O189" s="19"/>
      <c r="Q189" s="20"/>
    </row>
    <row r="190" spans="15:17" s="18" customFormat="1" ht="19.5" customHeight="1" x14ac:dyDescent="0.25">
      <c r="O190" s="19"/>
      <c r="Q190" s="20"/>
    </row>
    <row r="191" spans="15:17" s="18" customFormat="1" ht="19.5" customHeight="1" x14ac:dyDescent="0.25">
      <c r="O191" s="19"/>
      <c r="Q191" s="20"/>
    </row>
    <row r="192" spans="15:17" s="18" customFormat="1" ht="19.5" customHeight="1" x14ac:dyDescent="0.25">
      <c r="O192" s="19"/>
      <c r="Q192" s="20"/>
    </row>
    <row r="193" spans="15:17" s="18" customFormat="1" ht="19.5" customHeight="1" x14ac:dyDescent="0.25">
      <c r="O193" s="19"/>
      <c r="Q193" s="20"/>
    </row>
    <row r="194" spans="15:17" s="18" customFormat="1" ht="19.5" customHeight="1" x14ac:dyDescent="0.25">
      <c r="O194" s="19"/>
      <c r="Q194" s="20"/>
    </row>
    <row r="195" spans="15:17" s="18" customFormat="1" ht="19.5" customHeight="1" x14ac:dyDescent="0.25">
      <c r="O195" s="19"/>
      <c r="Q195" s="20"/>
    </row>
    <row r="196" spans="15:17" s="18" customFormat="1" ht="19.5" customHeight="1" x14ac:dyDescent="0.25">
      <c r="O196" s="19"/>
      <c r="Q196" s="20"/>
    </row>
    <row r="197" spans="15:17" s="18" customFormat="1" ht="19.5" customHeight="1" x14ac:dyDescent="0.25">
      <c r="O197" s="19"/>
      <c r="Q197" s="20"/>
    </row>
    <row r="198" spans="15:17" s="18" customFormat="1" ht="19.5" customHeight="1" x14ac:dyDescent="0.25">
      <c r="O198" s="19"/>
      <c r="Q198" s="20"/>
    </row>
    <row r="199" spans="15:17" s="18" customFormat="1" ht="19.5" customHeight="1" x14ac:dyDescent="0.25">
      <c r="O199" s="19"/>
      <c r="Q199" s="20"/>
    </row>
    <row r="200" spans="15:17" s="18" customFormat="1" ht="19.5" customHeight="1" x14ac:dyDescent="0.25">
      <c r="O200" s="19"/>
      <c r="Q200" s="20"/>
    </row>
    <row r="201" spans="15:17" s="18" customFormat="1" ht="19.5" customHeight="1" x14ac:dyDescent="0.25">
      <c r="O201" s="19"/>
      <c r="Q201" s="20"/>
    </row>
    <row r="202" spans="15:17" s="18" customFormat="1" ht="19.5" customHeight="1" x14ac:dyDescent="0.25">
      <c r="O202" s="19"/>
      <c r="Q202" s="20"/>
    </row>
    <row r="203" spans="15:17" s="18" customFormat="1" ht="19.5" customHeight="1" x14ac:dyDescent="0.25">
      <c r="O203" s="19"/>
      <c r="Q203" s="20"/>
    </row>
    <row r="204" spans="15:17" s="18" customFormat="1" ht="19.5" customHeight="1" x14ac:dyDescent="0.25">
      <c r="O204" s="19"/>
      <c r="Q204" s="20"/>
    </row>
    <row r="205" spans="15:17" s="18" customFormat="1" ht="19.5" customHeight="1" x14ac:dyDescent="0.25">
      <c r="O205" s="19"/>
      <c r="Q205" s="20"/>
    </row>
    <row r="206" spans="15:17" s="18" customFormat="1" ht="19.5" customHeight="1" x14ac:dyDescent="0.25">
      <c r="O206" s="19"/>
      <c r="Q206" s="20"/>
    </row>
    <row r="207" spans="15:17" s="18" customFormat="1" ht="19.5" customHeight="1" x14ac:dyDescent="0.25">
      <c r="O207" s="19"/>
      <c r="Q207" s="20"/>
    </row>
    <row r="208" spans="15:17" s="18" customFormat="1" ht="19.5" customHeight="1" x14ac:dyDescent="0.25">
      <c r="O208" s="19"/>
      <c r="Q208" s="20"/>
    </row>
    <row r="209" spans="15:17" s="18" customFormat="1" ht="19.5" customHeight="1" x14ac:dyDescent="0.25">
      <c r="O209" s="19"/>
      <c r="Q209" s="20"/>
    </row>
    <row r="210" spans="15:17" s="18" customFormat="1" ht="19.5" customHeight="1" x14ac:dyDescent="0.25">
      <c r="O210" s="19"/>
      <c r="Q210" s="20"/>
    </row>
    <row r="211" spans="15:17" s="18" customFormat="1" ht="19.5" customHeight="1" x14ac:dyDescent="0.25">
      <c r="O211" s="19"/>
      <c r="Q211" s="20"/>
    </row>
    <row r="212" spans="15:17" s="18" customFormat="1" ht="19.5" customHeight="1" x14ac:dyDescent="0.25">
      <c r="O212" s="19"/>
      <c r="Q212" s="20"/>
    </row>
    <row r="213" spans="15:17" s="18" customFormat="1" ht="19.5" customHeight="1" x14ac:dyDescent="0.25">
      <c r="O213" s="19"/>
      <c r="Q213" s="20"/>
    </row>
    <row r="214" spans="15:17" s="18" customFormat="1" ht="19.5" customHeight="1" x14ac:dyDescent="0.25">
      <c r="O214" s="19"/>
      <c r="Q214" s="20"/>
    </row>
    <row r="215" spans="15:17" s="18" customFormat="1" ht="19.5" customHeight="1" x14ac:dyDescent="0.25">
      <c r="O215" s="19"/>
      <c r="Q215" s="20"/>
    </row>
    <row r="216" spans="15:17" s="18" customFormat="1" ht="19.5" customHeight="1" x14ac:dyDescent="0.25">
      <c r="O216" s="19"/>
      <c r="Q216" s="20"/>
    </row>
    <row r="217" spans="15:17" s="18" customFormat="1" ht="19.5" customHeight="1" x14ac:dyDescent="0.25">
      <c r="O217" s="19"/>
      <c r="Q217" s="20"/>
    </row>
    <row r="218" spans="15:17" s="18" customFormat="1" ht="19.5" customHeight="1" x14ac:dyDescent="0.25">
      <c r="O218" s="19"/>
      <c r="Q218" s="20"/>
    </row>
    <row r="219" spans="15:17" s="18" customFormat="1" ht="19.5" customHeight="1" x14ac:dyDescent="0.25">
      <c r="O219" s="19"/>
      <c r="Q219" s="20"/>
    </row>
    <row r="220" spans="15:17" s="18" customFormat="1" ht="19.5" customHeight="1" x14ac:dyDescent="0.25">
      <c r="O220" s="19"/>
      <c r="Q220" s="20"/>
    </row>
    <row r="221" spans="15:17" s="18" customFormat="1" ht="19.5" customHeight="1" x14ac:dyDescent="0.25">
      <c r="O221" s="19"/>
      <c r="Q221" s="20"/>
    </row>
    <row r="222" spans="15:17" s="18" customFormat="1" ht="19.5" customHeight="1" x14ac:dyDescent="0.25">
      <c r="O222" s="19"/>
      <c r="Q222" s="20"/>
    </row>
    <row r="223" spans="15:17" s="18" customFormat="1" ht="19.5" customHeight="1" x14ac:dyDescent="0.25">
      <c r="O223" s="19"/>
      <c r="Q223" s="20"/>
    </row>
    <row r="224" spans="15:17" s="18" customFormat="1" ht="19.5" customHeight="1" x14ac:dyDescent="0.25">
      <c r="O224" s="19"/>
      <c r="Q224" s="20"/>
    </row>
    <row r="225" spans="15:17" s="18" customFormat="1" ht="19.5" customHeight="1" x14ac:dyDescent="0.25">
      <c r="O225" s="19"/>
      <c r="Q225" s="20"/>
    </row>
    <row r="226" spans="15:17" s="18" customFormat="1" ht="19.5" customHeight="1" x14ac:dyDescent="0.25">
      <c r="O226" s="19"/>
      <c r="Q226" s="20"/>
    </row>
    <row r="227" spans="15:17" s="18" customFormat="1" ht="19.5" customHeight="1" x14ac:dyDescent="0.25">
      <c r="O227" s="19"/>
      <c r="Q227" s="20"/>
    </row>
    <row r="228" spans="15:17" s="18" customFormat="1" ht="19.5" customHeight="1" x14ac:dyDescent="0.25">
      <c r="O228" s="19"/>
      <c r="Q228" s="20"/>
    </row>
    <row r="229" spans="15:17" s="18" customFormat="1" ht="19.5" customHeight="1" x14ac:dyDescent="0.25">
      <c r="O229" s="19"/>
      <c r="Q229" s="20"/>
    </row>
    <row r="230" spans="15:17" s="18" customFormat="1" ht="19.5" customHeight="1" x14ac:dyDescent="0.25">
      <c r="O230" s="19"/>
      <c r="Q230" s="20"/>
    </row>
    <row r="231" spans="15:17" s="18" customFormat="1" ht="19.5" customHeight="1" x14ac:dyDescent="0.25">
      <c r="O231" s="19"/>
      <c r="Q231" s="20"/>
    </row>
    <row r="232" spans="15:17" s="18" customFormat="1" ht="19.5" customHeight="1" x14ac:dyDescent="0.25">
      <c r="O232" s="19"/>
      <c r="Q232" s="20"/>
    </row>
    <row r="233" spans="15:17" s="18" customFormat="1" ht="19.5" customHeight="1" x14ac:dyDescent="0.25">
      <c r="O233" s="19"/>
      <c r="Q233" s="20"/>
    </row>
    <row r="234" spans="15:17" s="18" customFormat="1" ht="19.5" customHeight="1" x14ac:dyDescent="0.25">
      <c r="O234" s="19"/>
      <c r="Q234" s="20"/>
    </row>
    <row r="235" spans="15:17" s="18" customFormat="1" ht="19.5" customHeight="1" x14ac:dyDescent="0.25">
      <c r="O235" s="19"/>
      <c r="Q235" s="20"/>
    </row>
    <row r="236" spans="15:17" s="18" customFormat="1" ht="19.5" customHeight="1" x14ac:dyDescent="0.25">
      <c r="O236" s="19"/>
      <c r="Q236" s="20"/>
    </row>
    <row r="237" spans="15:17" s="18" customFormat="1" ht="19.5" customHeight="1" x14ac:dyDescent="0.25">
      <c r="O237" s="19"/>
      <c r="Q237" s="20"/>
    </row>
    <row r="238" spans="15:17" s="18" customFormat="1" ht="19.5" customHeight="1" x14ac:dyDescent="0.25">
      <c r="O238" s="19"/>
      <c r="Q238" s="20"/>
    </row>
    <row r="239" spans="15:17" s="18" customFormat="1" ht="19.5" customHeight="1" x14ac:dyDescent="0.25">
      <c r="O239" s="19"/>
      <c r="Q239" s="20"/>
    </row>
    <row r="240" spans="15:17" s="18" customFormat="1" ht="19.5" customHeight="1" x14ac:dyDescent="0.25">
      <c r="O240" s="19"/>
      <c r="Q240" s="20"/>
    </row>
    <row r="241" spans="15:17" s="18" customFormat="1" ht="19.5" customHeight="1" x14ac:dyDescent="0.25">
      <c r="O241" s="19"/>
      <c r="Q241" s="20"/>
    </row>
    <row r="242" spans="15:17" s="18" customFormat="1" ht="19.5" customHeight="1" x14ac:dyDescent="0.25">
      <c r="O242" s="19"/>
      <c r="Q242" s="20"/>
    </row>
    <row r="243" spans="15:17" s="18" customFormat="1" ht="19.5" customHeight="1" x14ac:dyDescent="0.25">
      <c r="O243" s="19"/>
      <c r="Q243" s="20"/>
    </row>
    <row r="244" spans="15:17" s="18" customFormat="1" ht="19.5" customHeight="1" x14ac:dyDescent="0.25">
      <c r="O244" s="19"/>
      <c r="Q244" s="20"/>
    </row>
    <row r="245" spans="15:17" s="18" customFormat="1" ht="19.5" customHeight="1" x14ac:dyDescent="0.25">
      <c r="O245" s="19"/>
      <c r="Q245" s="20"/>
    </row>
    <row r="246" spans="15:17" s="18" customFormat="1" ht="19.5" customHeight="1" x14ac:dyDescent="0.25">
      <c r="O246" s="19"/>
      <c r="Q246" s="20"/>
    </row>
    <row r="247" spans="15:17" s="18" customFormat="1" ht="19.5" customHeight="1" x14ac:dyDescent="0.25">
      <c r="O247" s="19"/>
      <c r="Q247" s="20"/>
    </row>
    <row r="248" spans="15:17" s="18" customFormat="1" ht="19.5" customHeight="1" x14ac:dyDescent="0.25">
      <c r="O248" s="19"/>
      <c r="Q248" s="20"/>
    </row>
    <row r="249" spans="15:17" s="18" customFormat="1" ht="19.5" customHeight="1" x14ac:dyDescent="0.25">
      <c r="O249" s="19"/>
      <c r="Q249" s="20"/>
    </row>
    <row r="250" spans="15:17" s="18" customFormat="1" ht="19.5" customHeight="1" x14ac:dyDescent="0.25">
      <c r="O250" s="19"/>
      <c r="Q250" s="20"/>
    </row>
    <row r="251" spans="15:17" s="18" customFormat="1" ht="19.5" customHeight="1" x14ac:dyDescent="0.25">
      <c r="O251" s="19"/>
      <c r="Q251" s="20"/>
    </row>
    <row r="252" spans="15:17" s="18" customFormat="1" ht="19.5" customHeight="1" x14ac:dyDescent="0.25">
      <c r="O252" s="19"/>
      <c r="Q252" s="20"/>
    </row>
    <row r="253" spans="15:17" s="18" customFormat="1" ht="19.5" customHeight="1" x14ac:dyDescent="0.25">
      <c r="O253" s="19"/>
      <c r="Q253" s="20"/>
    </row>
    <row r="254" spans="15:17" s="18" customFormat="1" ht="19.5" customHeight="1" x14ac:dyDescent="0.25">
      <c r="O254" s="19"/>
      <c r="Q254" s="20"/>
    </row>
    <row r="255" spans="15:17" s="18" customFormat="1" ht="19.5" customHeight="1" x14ac:dyDescent="0.25">
      <c r="O255" s="19"/>
      <c r="Q255" s="20"/>
    </row>
    <row r="256" spans="15:17" s="18" customFormat="1" ht="19.5" customHeight="1" x14ac:dyDescent="0.25">
      <c r="O256" s="19"/>
      <c r="Q256" s="20"/>
    </row>
    <row r="257" spans="15:17" s="18" customFormat="1" ht="19.5" customHeight="1" x14ac:dyDescent="0.25">
      <c r="O257" s="19"/>
      <c r="Q257" s="20"/>
    </row>
    <row r="258" spans="15:17" s="18" customFormat="1" ht="19.5" customHeight="1" x14ac:dyDescent="0.25">
      <c r="O258" s="19"/>
      <c r="Q258" s="20"/>
    </row>
    <row r="259" spans="15:17" s="18" customFormat="1" ht="19.5" customHeight="1" x14ac:dyDescent="0.25">
      <c r="O259" s="19"/>
      <c r="Q259" s="20"/>
    </row>
    <row r="260" spans="15:17" s="18" customFormat="1" ht="19.5" customHeight="1" x14ac:dyDescent="0.25">
      <c r="O260" s="19"/>
      <c r="Q260" s="20"/>
    </row>
    <row r="261" spans="15:17" s="18" customFormat="1" ht="19.5" customHeight="1" x14ac:dyDescent="0.25">
      <c r="O261" s="19"/>
      <c r="Q261" s="20"/>
    </row>
    <row r="262" spans="15:17" s="18" customFormat="1" ht="19.5" customHeight="1" x14ac:dyDescent="0.25">
      <c r="O262" s="19"/>
      <c r="Q262" s="20"/>
    </row>
    <row r="263" spans="15:17" s="18" customFormat="1" ht="19.5" customHeight="1" x14ac:dyDescent="0.25">
      <c r="O263" s="19"/>
      <c r="Q263" s="20"/>
    </row>
    <row r="264" spans="15:17" s="18" customFormat="1" ht="19.5" customHeight="1" x14ac:dyDescent="0.25">
      <c r="O264" s="19"/>
      <c r="Q264" s="20"/>
    </row>
    <row r="265" spans="15:17" s="18" customFormat="1" ht="19.5" customHeight="1" x14ac:dyDescent="0.25">
      <c r="O265" s="19"/>
      <c r="Q265" s="20"/>
    </row>
    <row r="266" spans="15:17" s="18" customFormat="1" ht="19.5" customHeight="1" x14ac:dyDescent="0.25">
      <c r="O266" s="19"/>
      <c r="Q266" s="20"/>
    </row>
    <row r="267" spans="15:17" s="18" customFormat="1" ht="19.5" customHeight="1" x14ac:dyDescent="0.25">
      <c r="O267" s="19"/>
      <c r="Q267" s="20"/>
    </row>
    <row r="268" spans="15:17" s="18" customFormat="1" ht="19.5" customHeight="1" x14ac:dyDescent="0.25">
      <c r="O268" s="19"/>
      <c r="Q268" s="20"/>
    </row>
    <row r="269" spans="15:17" s="18" customFormat="1" ht="19.5" customHeight="1" x14ac:dyDescent="0.25">
      <c r="O269" s="19"/>
      <c r="Q269" s="20"/>
    </row>
    <row r="270" spans="15:17" s="18" customFormat="1" ht="19.5" customHeight="1" x14ac:dyDescent="0.25">
      <c r="O270" s="19"/>
      <c r="Q270" s="20"/>
    </row>
    <row r="271" spans="15:17" s="18" customFormat="1" ht="19.5" customHeight="1" x14ac:dyDescent="0.25">
      <c r="O271" s="19"/>
      <c r="Q271" s="20"/>
    </row>
    <row r="272" spans="15:17" s="18" customFormat="1" ht="19.5" customHeight="1" x14ac:dyDescent="0.25">
      <c r="O272" s="19"/>
      <c r="Q272" s="20"/>
    </row>
    <row r="273" spans="15:17" s="18" customFormat="1" ht="19.5" customHeight="1" x14ac:dyDescent="0.25">
      <c r="O273" s="19"/>
      <c r="Q273" s="20"/>
    </row>
    <row r="274" spans="15:17" s="18" customFormat="1" ht="19.5" customHeight="1" x14ac:dyDescent="0.25">
      <c r="O274" s="19"/>
      <c r="Q274" s="20"/>
    </row>
    <row r="275" spans="15:17" s="18" customFormat="1" ht="19.5" customHeight="1" x14ac:dyDescent="0.25">
      <c r="O275" s="19"/>
      <c r="Q275" s="20"/>
    </row>
    <row r="276" spans="15:17" s="18" customFormat="1" ht="19.5" customHeight="1" x14ac:dyDescent="0.25">
      <c r="O276" s="19"/>
      <c r="Q276" s="20"/>
    </row>
    <row r="277" spans="15:17" s="18" customFormat="1" ht="19.5" customHeight="1" x14ac:dyDescent="0.25">
      <c r="O277" s="19"/>
      <c r="Q277" s="20"/>
    </row>
    <row r="278" spans="15:17" s="18" customFormat="1" ht="19.5" customHeight="1" x14ac:dyDescent="0.25">
      <c r="O278" s="19"/>
      <c r="Q278" s="20"/>
    </row>
    <row r="279" spans="15:17" s="18" customFormat="1" ht="19.5" customHeight="1" x14ac:dyDescent="0.25">
      <c r="O279" s="19"/>
      <c r="Q279" s="20"/>
    </row>
    <row r="280" spans="15:17" s="18" customFormat="1" ht="19.5" customHeight="1" x14ac:dyDescent="0.25">
      <c r="O280" s="19"/>
      <c r="Q280" s="20"/>
    </row>
    <row r="281" spans="15:17" s="18" customFormat="1" ht="19.5" customHeight="1" x14ac:dyDescent="0.25">
      <c r="O281" s="19"/>
      <c r="Q281" s="20"/>
    </row>
    <row r="282" spans="15:17" s="18" customFormat="1" ht="19.5" customHeight="1" x14ac:dyDescent="0.25">
      <c r="O282" s="19"/>
      <c r="Q282" s="20"/>
    </row>
    <row r="283" spans="15:17" s="18" customFormat="1" ht="19.5" customHeight="1" x14ac:dyDescent="0.25">
      <c r="O283" s="19"/>
      <c r="Q283" s="20"/>
    </row>
    <row r="284" spans="15:17" s="18" customFormat="1" ht="19.5" customHeight="1" x14ac:dyDescent="0.25">
      <c r="O284" s="19"/>
      <c r="Q284" s="20"/>
    </row>
    <row r="285" spans="15:17" s="18" customFormat="1" ht="19.5" customHeight="1" x14ac:dyDescent="0.25">
      <c r="O285" s="19"/>
      <c r="Q285" s="20"/>
    </row>
    <row r="286" spans="15:17" s="18" customFormat="1" ht="19.5" customHeight="1" x14ac:dyDescent="0.25">
      <c r="O286" s="19"/>
      <c r="Q286" s="20"/>
    </row>
    <row r="287" spans="15:17" s="18" customFormat="1" ht="19.5" customHeight="1" x14ac:dyDescent="0.25">
      <c r="O287" s="19"/>
      <c r="Q287" s="20"/>
    </row>
    <row r="288" spans="15:17" s="18" customFormat="1" ht="19.5" customHeight="1" x14ac:dyDescent="0.25">
      <c r="O288" s="19"/>
      <c r="Q288" s="20"/>
    </row>
    <row r="289" spans="15:17" s="18" customFormat="1" ht="19.5" customHeight="1" x14ac:dyDescent="0.25">
      <c r="O289" s="19"/>
      <c r="Q289" s="20"/>
    </row>
    <row r="290" spans="15:17" s="18" customFormat="1" ht="19.5" customHeight="1" x14ac:dyDescent="0.25">
      <c r="O290" s="19"/>
      <c r="Q290" s="20"/>
    </row>
    <row r="291" spans="15:17" s="18" customFormat="1" ht="19.5" customHeight="1" x14ac:dyDescent="0.25">
      <c r="O291" s="19"/>
      <c r="Q291" s="20"/>
    </row>
    <row r="292" spans="15:17" s="18" customFormat="1" ht="19.5" customHeight="1" x14ac:dyDescent="0.25">
      <c r="O292" s="19"/>
      <c r="Q292" s="20"/>
    </row>
    <row r="293" spans="15:17" s="18" customFormat="1" ht="19.5" customHeight="1" x14ac:dyDescent="0.25">
      <c r="O293" s="19"/>
      <c r="Q293" s="20"/>
    </row>
    <row r="294" spans="15:17" s="18" customFormat="1" ht="19.5" customHeight="1" x14ac:dyDescent="0.25">
      <c r="O294" s="19"/>
      <c r="Q294" s="20"/>
    </row>
    <row r="295" spans="15:17" s="18" customFormat="1" ht="19.5" customHeight="1" x14ac:dyDescent="0.25">
      <c r="O295" s="19"/>
      <c r="Q295" s="20"/>
    </row>
    <row r="296" spans="15:17" s="18" customFormat="1" ht="19.5" customHeight="1" x14ac:dyDescent="0.25">
      <c r="O296" s="19"/>
      <c r="Q296" s="20"/>
    </row>
    <row r="297" spans="15:17" s="18" customFormat="1" ht="19.5" customHeight="1" x14ac:dyDescent="0.25">
      <c r="O297" s="19"/>
      <c r="Q297" s="20"/>
    </row>
    <row r="298" spans="15:17" s="18" customFormat="1" ht="19.5" customHeight="1" x14ac:dyDescent="0.25">
      <c r="O298" s="19"/>
      <c r="Q298" s="20"/>
    </row>
    <row r="299" spans="15:17" s="18" customFormat="1" ht="19.5" customHeight="1" x14ac:dyDescent="0.25">
      <c r="O299" s="19"/>
      <c r="Q299" s="20"/>
    </row>
    <row r="300" spans="15:17" s="18" customFormat="1" ht="19.5" customHeight="1" x14ac:dyDescent="0.25">
      <c r="O300" s="19"/>
      <c r="Q300" s="20"/>
    </row>
    <row r="301" spans="15:17" s="18" customFormat="1" ht="19.5" customHeight="1" x14ac:dyDescent="0.25">
      <c r="O301" s="19"/>
      <c r="Q301" s="20"/>
    </row>
    <row r="302" spans="15:17" s="18" customFormat="1" ht="19.5" customHeight="1" x14ac:dyDescent="0.25">
      <c r="O302" s="19"/>
      <c r="Q302" s="20"/>
    </row>
    <row r="303" spans="15:17" s="18" customFormat="1" ht="19.5" customHeight="1" x14ac:dyDescent="0.25">
      <c r="O303" s="19"/>
      <c r="Q303" s="20"/>
    </row>
    <row r="304" spans="15:17" s="18" customFormat="1" ht="19.5" customHeight="1" x14ac:dyDescent="0.25">
      <c r="O304" s="19"/>
      <c r="Q304" s="20"/>
    </row>
    <row r="305" spans="15:17" s="18" customFormat="1" ht="19.5" customHeight="1" x14ac:dyDescent="0.25">
      <c r="O305" s="19"/>
      <c r="Q305" s="20"/>
    </row>
    <row r="306" spans="15:17" s="18" customFormat="1" ht="19.5" customHeight="1" x14ac:dyDescent="0.25">
      <c r="O306" s="19"/>
      <c r="Q306" s="20"/>
    </row>
    <row r="307" spans="15:17" s="18" customFormat="1" ht="19.5" customHeight="1" x14ac:dyDescent="0.25">
      <c r="O307" s="19"/>
      <c r="Q307" s="20"/>
    </row>
    <row r="308" spans="15:17" s="18" customFormat="1" ht="19.5" customHeight="1" x14ac:dyDescent="0.25">
      <c r="O308" s="19"/>
      <c r="Q308" s="20"/>
    </row>
    <row r="309" spans="15:17" s="18" customFormat="1" ht="19.5" customHeight="1" x14ac:dyDescent="0.25">
      <c r="O309" s="19"/>
      <c r="Q309" s="20"/>
    </row>
    <row r="310" spans="15:17" s="18" customFormat="1" ht="19.5" customHeight="1" x14ac:dyDescent="0.25">
      <c r="O310" s="19"/>
      <c r="Q310" s="20"/>
    </row>
    <row r="311" spans="15:17" s="18" customFormat="1" ht="19.5" customHeight="1" x14ac:dyDescent="0.25">
      <c r="O311" s="19"/>
      <c r="Q311" s="20"/>
    </row>
    <row r="312" spans="15:17" s="18" customFormat="1" ht="19.5" customHeight="1" x14ac:dyDescent="0.25">
      <c r="O312" s="19"/>
      <c r="Q312" s="20"/>
    </row>
    <row r="313" spans="15:17" s="18" customFormat="1" ht="19.5" customHeight="1" x14ac:dyDescent="0.25">
      <c r="O313" s="19"/>
      <c r="Q313" s="20"/>
    </row>
    <row r="314" spans="15:17" s="18" customFormat="1" ht="19.5" customHeight="1" x14ac:dyDescent="0.25">
      <c r="O314" s="19"/>
      <c r="Q314" s="20"/>
    </row>
    <row r="315" spans="15:17" s="18" customFormat="1" ht="19.5" customHeight="1" x14ac:dyDescent="0.25">
      <c r="O315" s="19"/>
      <c r="Q315" s="20"/>
    </row>
    <row r="316" spans="15:17" s="18" customFormat="1" ht="19.5" customHeight="1" x14ac:dyDescent="0.25">
      <c r="O316" s="19"/>
      <c r="Q316" s="20"/>
    </row>
    <row r="317" spans="15:17" s="18" customFormat="1" ht="19.5" customHeight="1" x14ac:dyDescent="0.25">
      <c r="O317" s="19"/>
      <c r="Q317" s="20"/>
    </row>
    <row r="318" spans="15:17" s="18" customFormat="1" ht="19.5" customHeight="1" x14ac:dyDescent="0.25">
      <c r="O318" s="19"/>
      <c r="Q318" s="20"/>
    </row>
    <row r="319" spans="15:17" s="18" customFormat="1" ht="19.5" customHeight="1" x14ac:dyDescent="0.25">
      <c r="O319" s="19"/>
      <c r="Q319" s="20"/>
    </row>
    <row r="320" spans="15:17" s="18" customFormat="1" ht="19.5" customHeight="1" x14ac:dyDescent="0.25">
      <c r="O320" s="19"/>
      <c r="Q320" s="20"/>
    </row>
    <row r="321" spans="15:17" s="18" customFormat="1" ht="19.5" customHeight="1" x14ac:dyDescent="0.25">
      <c r="O321" s="19"/>
      <c r="Q321" s="20"/>
    </row>
    <row r="322" spans="15:17" s="18" customFormat="1" ht="19.5" customHeight="1" x14ac:dyDescent="0.25">
      <c r="O322" s="19"/>
      <c r="Q322" s="20"/>
    </row>
    <row r="323" spans="15:17" s="18" customFormat="1" ht="19.5" customHeight="1" x14ac:dyDescent="0.25">
      <c r="O323" s="19"/>
      <c r="Q323" s="20"/>
    </row>
    <row r="324" spans="15:17" s="18" customFormat="1" ht="19.5" customHeight="1" x14ac:dyDescent="0.25">
      <c r="O324" s="19"/>
      <c r="Q324" s="20"/>
    </row>
    <row r="325" spans="15:17" s="18" customFormat="1" ht="19.5" customHeight="1" x14ac:dyDescent="0.25">
      <c r="O325" s="19"/>
      <c r="Q325" s="20"/>
    </row>
    <row r="326" spans="15:17" s="18" customFormat="1" ht="19.5" customHeight="1" x14ac:dyDescent="0.25">
      <c r="O326" s="19"/>
      <c r="Q326" s="20"/>
    </row>
    <row r="327" spans="15:17" s="18" customFormat="1" ht="19.5" customHeight="1" x14ac:dyDescent="0.25">
      <c r="O327" s="19"/>
      <c r="Q327" s="20"/>
    </row>
    <row r="328" spans="15:17" s="18" customFormat="1" ht="19.5" customHeight="1" x14ac:dyDescent="0.25">
      <c r="O328" s="19"/>
      <c r="Q328" s="20"/>
    </row>
    <row r="329" spans="15:17" s="18" customFormat="1" ht="19.5" customHeight="1" x14ac:dyDescent="0.25">
      <c r="O329" s="19"/>
      <c r="Q329" s="20"/>
    </row>
    <row r="330" spans="15:17" s="18" customFormat="1" ht="19.5" customHeight="1" x14ac:dyDescent="0.25">
      <c r="O330" s="19"/>
      <c r="Q330" s="20"/>
    </row>
    <row r="331" spans="15:17" s="18" customFormat="1" ht="19.5" customHeight="1" x14ac:dyDescent="0.25">
      <c r="O331" s="19"/>
      <c r="Q331" s="20"/>
    </row>
    <row r="332" spans="15:17" s="18" customFormat="1" ht="19.5" customHeight="1" x14ac:dyDescent="0.25">
      <c r="O332" s="19"/>
      <c r="Q332" s="20"/>
    </row>
    <row r="333" spans="15:17" s="18" customFormat="1" ht="19.5" customHeight="1" x14ac:dyDescent="0.25">
      <c r="O333" s="19"/>
      <c r="Q333" s="20"/>
    </row>
    <row r="334" spans="15:17" s="18" customFormat="1" ht="19.5" customHeight="1" x14ac:dyDescent="0.25">
      <c r="O334" s="19"/>
      <c r="Q334" s="20"/>
    </row>
    <row r="335" spans="15:17" s="18" customFormat="1" ht="19.5" customHeight="1" x14ac:dyDescent="0.25">
      <c r="O335" s="19"/>
      <c r="Q335" s="20"/>
    </row>
    <row r="336" spans="15:17" s="18" customFormat="1" ht="19.5" customHeight="1" x14ac:dyDescent="0.25">
      <c r="O336" s="19"/>
      <c r="Q336" s="20"/>
    </row>
    <row r="337" spans="15:17" s="18" customFormat="1" ht="19.5" customHeight="1" x14ac:dyDescent="0.25">
      <c r="O337" s="19"/>
      <c r="Q337" s="20"/>
    </row>
    <row r="338" spans="15:17" s="18" customFormat="1" ht="19.5" customHeight="1" x14ac:dyDescent="0.25">
      <c r="O338" s="19"/>
      <c r="Q338" s="20"/>
    </row>
    <row r="339" spans="15:17" s="18" customFormat="1" ht="19.5" customHeight="1" x14ac:dyDescent="0.25">
      <c r="O339" s="19"/>
      <c r="Q339" s="20"/>
    </row>
    <row r="340" spans="15:17" s="18" customFormat="1" ht="19.5" customHeight="1" x14ac:dyDescent="0.25">
      <c r="O340" s="19"/>
      <c r="Q340" s="20"/>
    </row>
    <row r="341" spans="15:17" s="18" customFormat="1" ht="19.5" customHeight="1" x14ac:dyDescent="0.25">
      <c r="O341" s="19"/>
      <c r="Q341" s="20"/>
    </row>
    <row r="342" spans="15:17" s="18" customFormat="1" ht="19.5" customHeight="1" x14ac:dyDescent="0.25">
      <c r="O342" s="19"/>
      <c r="Q342" s="20"/>
    </row>
    <row r="343" spans="15:17" s="18" customFormat="1" ht="19.5" customHeight="1" x14ac:dyDescent="0.25">
      <c r="O343" s="19"/>
      <c r="Q343" s="20"/>
    </row>
    <row r="344" spans="15:17" s="18" customFormat="1" ht="19.5" customHeight="1" x14ac:dyDescent="0.25">
      <c r="O344" s="19"/>
      <c r="Q344" s="20"/>
    </row>
    <row r="345" spans="15:17" s="18" customFormat="1" ht="19.5" customHeight="1" x14ac:dyDescent="0.25">
      <c r="O345" s="19"/>
      <c r="Q345" s="20"/>
    </row>
    <row r="346" spans="15:17" s="18" customFormat="1" ht="19.5" customHeight="1" x14ac:dyDescent="0.25">
      <c r="O346" s="19"/>
      <c r="Q346" s="20"/>
    </row>
    <row r="347" spans="15:17" s="18" customFormat="1" ht="19.5" customHeight="1" x14ac:dyDescent="0.25">
      <c r="O347" s="19"/>
      <c r="Q347" s="20"/>
    </row>
    <row r="348" spans="15:17" s="18" customFormat="1" ht="19.5" customHeight="1" x14ac:dyDescent="0.25">
      <c r="O348" s="19"/>
      <c r="Q348" s="20"/>
    </row>
    <row r="349" spans="15:17" s="18" customFormat="1" ht="19.5" customHeight="1" x14ac:dyDescent="0.25">
      <c r="O349" s="19"/>
      <c r="Q349" s="20"/>
    </row>
    <row r="350" spans="15:17" s="18" customFormat="1" ht="19.5" customHeight="1" x14ac:dyDescent="0.25">
      <c r="O350" s="19"/>
      <c r="Q350" s="20"/>
    </row>
    <row r="351" spans="15:17" s="18" customFormat="1" ht="19.5" customHeight="1" x14ac:dyDescent="0.25">
      <c r="O351" s="19"/>
      <c r="Q351" s="20"/>
    </row>
    <row r="352" spans="15:17" s="18" customFormat="1" ht="19.5" customHeight="1" x14ac:dyDescent="0.25">
      <c r="O352" s="19"/>
      <c r="Q352" s="20"/>
    </row>
    <row r="353" spans="15:17" s="18" customFormat="1" ht="19.5" customHeight="1" x14ac:dyDescent="0.25">
      <c r="O353" s="19"/>
      <c r="Q353" s="20"/>
    </row>
    <row r="354" spans="15:17" s="18" customFormat="1" ht="19.5" customHeight="1" x14ac:dyDescent="0.25">
      <c r="O354" s="19"/>
      <c r="Q354" s="20"/>
    </row>
    <row r="355" spans="15:17" s="18" customFormat="1" ht="19.5" customHeight="1" x14ac:dyDescent="0.25">
      <c r="O355" s="19"/>
      <c r="Q355" s="20"/>
    </row>
    <row r="356" spans="15:17" s="18" customFormat="1" ht="19.5" customHeight="1" x14ac:dyDescent="0.25">
      <c r="O356" s="19"/>
      <c r="Q356" s="20"/>
    </row>
    <row r="357" spans="15:17" s="18" customFormat="1" ht="19.5" customHeight="1" x14ac:dyDescent="0.25">
      <c r="O357" s="19"/>
      <c r="Q357" s="20"/>
    </row>
    <row r="358" spans="15:17" s="18" customFormat="1" ht="19.5" customHeight="1" x14ac:dyDescent="0.25">
      <c r="O358" s="19"/>
      <c r="Q358" s="20"/>
    </row>
    <row r="359" spans="15:17" s="18" customFormat="1" ht="19.5" customHeight="1" x14ac:dyDescent="0.25">
      <c r="O359" s="19"/>
      <c r="Q359" s="20"/>
    </row>
    <row r="360" spans="15:17" s="18" customFormat="1" ht="19.5" customHeight="1" x14ac:dyDescent="0.25">
      <c r="O360" s="19"/>
      <c r="Q360" s="20"/>
    </row>
    <row r="361" spans="15:17" s="18" customFormat="1" ht="19.5" customHeight="1" x14ac:dyDescent="0.25">
      <c r="O361" s="19"/>
      <c r="Q361" s="20"/>
    </row>
    <row r="362" spans="15:17" s="18" customFormat="1" ht="19.5" customHeight="1" x14ac:dyDescent="0.25">
      <c r="O362" s="19"/>
      <c r="Q362" s="20"/>
    </row>
    <row r="363" spans="15:17" s="18" customFormat="1" ht="19.5" customHeight="1" x14ac:dyDescent="0.25">
      <c r="O363" s="19"/>
      <c r="Q363" s="20"/>
    </row>
    <row r="364" spans="15:17" s="18" customFormat="1" ht="19.5" customHeight="1" x14ac:dyDescent="0.25">
      <c r="O364" s="19"/>
      <c r="Q364" s="20"/>
    </row>
    <row r="365" spans="15:17" s="18" customFormat="1" ht="19.5" customHeight="1" x14ac:dyDescent="0.25">
      <c r="O365" s="19"/>
      <c r="Q365" s="20"/>
    </row>
    <row r="366" spans="15:17" s="18" customFormat="1" ht="19.5" customHeight="1" x14ac:dyDescent="0.25">
      <c r="O366" s="19"/>
      <c r="Q366" s="20"/>
    </row>
    <row r="367" spans="15:17" s="18" customFormat="1" ht="19.5" customHeight="1" x14ac:dyDescent="0.25">
      <c r="O367" s="19"/>
      <c r="Q367" s="20"/>
    </row>
    <row r="368" spans="15:17" s="18" customFormat="1" ht="19.5" customHeight="1" x14ac:dyDescent="0.25">
      <c r="O368" s="19"/>
      <c r="Q368" s="20"/>
    </row>
    <row r="369" spans="15:17" s="18" customFormat="1" ht="19.5" customHeight="1" x14ac:dyDescent="0.25">
      <c r="O369" s="19"/>
      <c r="Q369" s="20"/>
    </row>
    <row r="370" spans="15:17" s="18" customFormat="1" ht="19.5" customHeight="1" x14ac:dyDescent="0.25">
      <c r="O370" s="19"/>
      <c r="Q370" s="20"/>
    </row>
    <row r="371" spans="15:17" s="18" customFormat="1" ht="19.5" customHeight="1" x14ac:dyDescent="0.25">
      <c r="O371" s="19"/>
      <c r="Q371" s="20"/>
    </row>
    <row r="372" spans="15:17" s="18" customFormat="1" ht="19.5" customHeight="1" x14ac:dyDescent="0.25">
      <c r="O372" s="19"/>
      <c r="Q372" s="20"/>
    </row>
    <row r="373" spans="15:17" s="18" customFormat="1" ht="19.5" customHeight="1" x14ac:dyDescent="0.25">
      <c r="O373" s="19"/>
      <c r="Q373" s="20"/>
    </row>
    <row r="374" spans="15:17" s="18" customFormat="1" ht="19.5" customHeight="1" x14ac:dyDescent="0.25">
      <c r="O374" s="19"/>
      <c r="Q374" s="20"/>
    </row>
    <row r="375" spans="15:17" s="18" customFormat="1" ht="19.5" customHeight="1" x14ac:dyDescent="0.25">
      <c r="O375" s="19"/>
      <c r="Q375" s="20"/>
    </row>
    <row r="376" spans="15:17" s="18" customFormat="1" ht="19.5" customHeight="1" x14ac:dyDescent="0.25">
      <c r="O376" s="19"/>
      <c r="Q376" s="20"/>
    </row>
    <row r="377" spans="15:17" s="18" customFormat="1" ht="19.5" customHeight="1" x14ac:dyDescent="0.25">
      <c r="O377" s="19"/>
      <c r="Q377" s="20"/>
    </row>
    <row r="378" spans="15:17" s="18" customFormat="1" ht="19.5" customHeight="1" x14ac:dyDescent="0.25">
      <c r="O378" s="19"/>
      <c r="Q378" s="20"/>
    </row>
    <row r="379" spans="15:17" s="18" customFormat="1" ht="19.5" customHeight="1" x14ac:dyDescent="0.25">
      <c r="O379" s="19"/>
      <c r="Q379" s="20"/>
    </row>
    <row r="380" spans="15:17" s="18" customFormat="1" ht="19.5" customHeight="1" x14ac:dyDescent="0.25">
      <c r="O380" s="19"/>
      <c r="Q380" s="20"/>
    </row>
    <row r="381" spans="15:17" s="18" customFormat="1" ht="19.5" customHeight="1" x14ac:dyDescent="0.25">
      <c r="O381" s="19"/>
      <c r="Q381" s="20"/>
    </row>
    <row r="382" spans="15:17" s="18" customFormat="1" ht="19.5" customHeight="1" x14ac:dyDescent="0.25">
      <c r="O382" s="19"/>
      <c r="Q382" s="20"/>
    </row>
    <row r="383" spans="15:17" s="18" customFormat="1" ht="19.5" customHeight="1" x14ac:dyDescent="0.25">
      <c r="O383" s="19"/>
      <c r="Q383" s="20"/>
    </row>
    <row r="384" spans="15:17" s="18" customFormat="1" ht="19.5" customHeight="1" x14ac:dyDescent="0.25">
      <c r="O384" s="19"/>
      <c r="Q384" s="20"/>
    </row>
    <row r="385" spans="15:17" s="18" customFormat="1" ht="19.5" customHeight="1" x14ac:dyDescent="0.25">
      <c r="O385" s="19"/>
      <c r="Q385" s="20"/>
    </row>
    <row r="386" spans="15:17" s="18" customFormat="1" ht="19.5" customHeight="1" x14ac:dyDescent="0.25">
      <c r="O386" s="19"/>
      <c r="Q386" s="20"/>
    </row>
    <row r="387" spans="15:17" s="18" customFormat="1" ht="19.5" customHeight="1" x14ac:dyDescent="0.25">
      <c r="O387" s="19"/>
      <c r="Q387" s="20"/>
    </row>
    <row r="388" spans="15:17" s="18" customFormat="1" ht="19.5" customHeight="1" x14ac:dyDescent="0.25">
      <c r="O388" s="19"/>
      <c r="Q388" s="20"/>
    </row>
    <row r="389" spans="15:17" s="18" customFormat="1" ht="19.5" customHeight="1" x14ac:dyDescent="0.25">
      <c r="O389" s="19"/>
      <c r="Q389" s="20"/>
    </row>
    <row r="390" spans="15:17" s="18" customFormat="1" ht="19.5" customHeight="1" x14ac:dyDescent="0.25">
      <c r="O390" s="19"/>
      <c r="Q390" s="20"/>
    </row>
    <row r="391" spans="15:17" s="18" customFormat="1" ht="19.5" customHeight="1" x14ac:dyDescent="0.25">
      <c r="O391" s="19"/>
      <c r="Q391" s="20"/>
    </row>
    <row r="392" spans="15:17" s="18" customFormat="1" ht="19.5" customHeight="1" x14ac:dyDescent="0.25">
      <c r="O392" s="19"/>
      <c r="Q392" s="20"/>
    </row>
    <row r="393" spans="15:17" s="18" customFormat="1" ht="19.5" customHeight="1" x14ac:dyDescent="0.25">
      <c r="O393" s="19"/>
      <c r="Q393" s="20"/>
    </row>
    <row r="394" spans="15:17" s="18" customFormat="1" ht="19.5" customHeight="1" x14ac:dyDescent="0.25">
      <c r="O394" s="19"/>
      <c r="Q394" s="20"/>
    </row>
    <row r="395" spans="15:17" s="18" customFormat="1" ht="19.5" customHeight="1" x14ac:dyDescent="0.25">
      <c r="O395" s="19"/>
      <c r="Q395" s="20"/>
    </row>
    <row r="396" spans="15:17" s="18" customFormat="1" ht="19.5" customHeight="1" x14ac:dyDescent="0.25">
      <c r="O396" s="19"/>
      <c r="Q396" s="20"/>
    </row>
    <row r="397" spans="15:17" s="18" customFormat="1" ht="19.5" customHeight="1" x14ac:dyDescent="0.25">
      <c r="O397" s="19"/>
      <c r="Q397" s="20"/>
    </row>
    <row r="398" spans="15:17" s="18" customFormat="1" ht="19.5" customHeight="1" x14ac:dyDescent="0.25">
      <c r="O398" s="19"/>
      <c r="Q398" s="20"/>
    </row>
    <row r="399" spans="15:17" s="18" customFormat="1" ht="19.5" customHeight="1" x14ac:dyDescent="0.25">
      <c r="O399" s="19"/>
      <c r="Q399" s="20"/>
    </row>
    <row r="400" spans="15:17" s="18" customFormat="1" ht="19.5" customHeight="1" x14ac:dyDescent="0.25">
      <c r="O400" s="19"/>
      <c r="Q400" s="20"/>
    </row>
    <row r="401" spans="15:17" s="18" customFormat="1" ht="19.5" customHeight="1" x14ac:dyDescent="0.25">
      <c r="O401" s="19"/>
      <c r="Q401" s="20"/>
    </row>
    <row r="402" spans="15:17" s="18" customFormat="1" ht="19.5" customHeight="1" x14ac:dyDescent="0.25">
      <c r="O402" s="19"/>
      <c r="Q402" s="20"/>
    </row>
    <row r="403" spans="15:17" s="18" customFormat="1" ht="19.5" customHeight="1" x14ac:dyDescent="0.25">
      <c r="O403" s="19"/>
      <c r="Q403" s="20"/>
    </row>
    <row r="404" spans="15:17" s="18" customFormat="1" ht="19.5" customHeight="1" x14ac:dyDescent="0.25">
      <c r="O404" s="19"/>
      <c r="Q404" s="20"/>
    </row>
    <row r="405" spans="15:17" s="18" customFormat="1" ht="19.5" customHeight="1" x14ac:dyDescent="0.25">
      <c r="O405" s="19"/>
      <c r="Q405" s="20"/>
    </row>
    <row r="406" spans="15:17" s="18" customFormat="1" ht="19.5" customHeight="1" x14ac:dyDescent="0.25">
      <c r="O406" s="19"/>
      <c r="Q406" s="20"/>
    </row>
    <row r="407" spans="15:17" s="18" customFormat="1" ht="19.5" customHeight="1" x14ac:dyDescent="0.25">
      <c r="O407" s="19"/>
      <c r="Q407" s="20"/>
    </row>
    <row r="408" spans="15:17" s="18" customFormat="1" ht="19.5" customHeight="1" x14ac:dyDescent="0.25">
      <c r="O408" s="19"/>
      <c r="Q408" s="20"/>
    </row>
    <row r="409" spans="15:17" s="18" customFormat="1" ht="19.5" customHeight="1" x14ac:dyDescent="0.25">
      <c r="O409" s="19"/>
      <c r="Q409" s="20"/>
    </row>
    <row r="410" spans="15:17" s="18" customFormat="1" ht="19.5" customHeight="1" x14ac:dyDescent="0.25">
      <c r="O410" s="19"/>
      <c r="Q410" s="20"/>
    </row>
    <row r="411" spans="15:17" s="18" customFormat="1" ht="19.5" customHeight="1" x14ac:dyDescent="0.25">
      <c r="O411" s="19"/>
      <c r="Q411" s="20"/>
    </row>
    <row r="412" spans="15:17" s="18" customFormat="1" ht="19.5" customHeight="1" x14ac:dyDescent="0.25">
      <c r="O412" s="19"/>
      <c r="Q412" s="20"/>
    </row>
    <row r="413" spans="15:17" s="18" customFormat="1" ht="19.5" customHeight="1" x14ac:dyDescent="0.25">
      <c r="O413" s="19"/>
      <c r="Q413" s="20"/>
    </row>
    <row r="414" spans="15:17" s="18" customFormat="1" ht="19.5" customHeight="1" x14ac:dyDescent="0.25">
      <c r="O414" s="19"/>
      <c r="Q414" s="20"/>
    </row>
    <row r="415" spans="15:17" s="18" customFormat="1" ht="19.5" customHeight="1" x14ac:dyDescent="0.25">
      <c r="O415" s="19"/>
      <c r="Q415" s="20"/>
    </row>
    <row r="416" spans="15:17" s="18" customFormat="1" ht="19.5" customHeight="1" x14ac:dyDescent="0.25">
      <c r="O416" s="19"/>
      <c r="Q416" s="20"/>
    </row>
    <row r="417" spans="15:17" s="18" customFormat="1" ht="19.5" customHeight="1" x14ac:dyDescent="0.25">
      <c r="O417" s="19"/>
      <c r="Q417" s="20"/>
    </row>
    <row r="418" spans="15:17" s="18" customFormat="1" ht="19.5" customHeight="1" x14ac:dyDescent="0.25">
      <c r="O418" s="19"/>
      <c r="Q418" s="20"/>
    </row>
    <row r="419" spans="15:17" s="18" customFormat="1" ht="19.5" customHeight="1" x14ac:dyDescent="0.25">
      <c r="O419" s="19"/>
      <c r="Q419" s="20"/>
    </row>
    <row r="420" spans="15:17" s="18" customFormat="1" ht="19.5" customHeight="1" x14ac:dyDescent="0.25">
      <c r="O420" s="19"/>
      <c r="Q420" s="20"/>
    </row>
    <row r="421" spans="15:17" s="18" customFormat="1" ht="19.5" customHeight="1" x14ac:dyDescent="0.25">
      <c r="O421" s="19"/>
      <c r="Q421" s="20"/>
    </row>
    <row r="422" spans="15:17" s="18" customFormat="1" ht="19.5" customHeight="1" x14ac:dyDescent="0.25">
      <c r="O422" s="19"/>
      <c r="Q422" s="20"/>
    </row>
    <row r="423" spans="15:17" s="18" customFormat="1" ht="19.5" customHeight="1" x14ac:dyDescent="0.25">
      <c r="O423" s="19"/>
      <c r="Q423" s="20"/>
    </row>
    <row r="424" spans="15:17" s="18" customFormat="1" ht="19.5" customHeight="1" x14ac:dyDescent="0.25">
      <c r="O424" s="19"/>
      <c r="Q424" s="20"/>
    </row>
    <row r="425" spans="15:17" s="18" customFormat="1" ht="19.5" customHeight="1" x14ac:dyDescent="0.25">
      <c r="O425" s="19"/>
      <c r="Q425" s="20"/>
    </row>
    <row r="426" spans="15:17" s="18" customFormat="1" ht="19.5" customHeight="1" x14ac:dyDescent="0.25">
      <c r="O426" s="19"/>
      <c r="Q426" s="20"/>
    </row>
    <row r="427" spans="15:17" s="18" customFormat="1" ht="19.5" customHeight="1" x14ac:dyDescent="0.25">
      <c r="O427" s="19"/>
      <c r="Q427" s="20"/>
    </row>
    <row r="428" spans="15:17" s="18" customFormat="1" ht="19.5" customHeight="1" x14ac:dyDescent="0.25">
      <c r="O428" s="19"/>
      <c r="Q428" s="20"/>
    </row>
    <row r="429" spans="15:17" s="18" customFormat="1" ht="19.5" customHeight="1" x14ac:dyDescent="0.25">
      <c r="O429" s="19"/>
      <c r="Q429" s="20"/>
    </row>
    <row r="430" spans="15:17" s="18" customFormat="1" ht="19.5" customHeight="1" x14ac:dyDescent="0.25">
      <c r="O430" s="19"/>
      <c r="Q430" s="20"/>
    </row>
    <row r="431" spans="15:17" s="18" customFormat="1" ht="19.5" customHeight="1" x14ac:dyDescent="0.25">
      <c r="O431" s="19"/>
      <c r="Q431" s="20"/>
    </row>
    <row r="432" spans="15:17" s="18" customFormat="1" ht="19.5" customHeight="1" x14ac:dyDescent="0.25">
      <c r="O432" s="19"/>
      <c r="Q432" s="20"/>
    </row>
    <row r="433" spans="15:17" s="18" customFormat="1" ht="19.5" customHeight="1" x14ac:dyDescent="0.25">
      <c r="O433" s="19"/>
      <c r="Q433" s="20"/>
    </row>
    <row r="434" spans="15:17" s="18" customFormat="1" ht="19.5" customHeight="1" x14ac:dyDescent="0.25">
      <c r="O434" s="19"/>
      <c r="Q434" s="20"/>
    </row>
    <row r="435" spans="15:17" s="18" customFormat="1" ht="19.5" customHeight="1" x14ac:dyDescent="0.25">
      <c r="O435" s="19"/>
      <c r="Q435" s="20"/>
    </row>
    <row r="436" spans="15:17" s="18" customFormat="1" ht="19.5" customHeight="1" x14ac:dyDescent="0.25">
      <c r="O436" s="19"/>
      <c r="Q436" s="20"/>
    </row>
    <row r="437" spans="15:17" s="18" customFormat="1" ht="19.5" customHeight="1" x14ac:dyDescent="0.25">
      <c r="O437" s="19"/>
      <c r="Q437" s="20"/>
    </row>
    <row r="438" spans="15:17" s="18" customFormat="1" ht="19.5" customHeight="1" x14ac:dyDescent="0.25">
      <c r="O438" s="19"/>
      <c r="Q438" s="20"/>
    </row>
    <row r="439" spans="15:17" s="18" customFormat="1" ht="19.5" customHeight="1" x14ac:dyDescent="0.25">
      <c r="O439" s="19"/>
      <c r="Q439" s="20"/>
    </row>
    <row r="440" spans="15:17" s="18" customFormat="1" ht="19.5" customHeight="1" x14ac:dyDescent="0.25">
      <c r="O440" s="19"/>
      <c r="Q440" s="20"/>
    </row>
    <row r="441" spans="15:17" s="18" customFormat="1" ht="19.5" customHeight="1" x14ac:dyDescent="0.25">
      <c r="O441" s="19"/>
      <c r="Q441" s="20"/>
    </row>
    <row r="442" spans="15:17" s="18" customFormat="1" ht="19.5" customHeight="1" x14ac:dyDescent="0.25">
      <c r="O442" s="19"/>
      <c r="Q442" s="20"/>
    </row>
    <row r="443" spans="15:17" s="18" customFormat="1" ht="19.5" customHeight="1" x14ac:dyDescent="0.25">
      <c r="O443" s="19"/>
      <c r="Q443" s="20"/>
    </row>
    <row r="444" spans="15:17" s="18" customFormat="1" ht="19.5" customHeight="1" x14ac:dyDescent="0.25">
      <c r="O444" s="19"/>
      <c r="Q444" s="20"/>
    </row>
    <row r="445" spans="15:17" s="18" customFormat="1" ht="19.5" customHeight="1" x14ac:dyDescent="0.25">
      <c r="O445" s="19"/>
      <c r="Q445" s="20"/>
    </row>
    <row r="446" spans="15:17" s="18" customFormat="1" ht="19.5" customHeight="1" x14ac:dyDescent="0.25">
      <c r="O446" s="19"/>
      <c r="Q446" s="20"/>
    </row>
    <row r="447" spans="15:17" s="18" customFormat="1" ht="19.5" customHeight="1" x14ac:dyDescent="0.25">
      <c r="O447" s="19"/>
      <c r="Q447" s="20"/>
    </row>
    <row r="448" spans="15:17" s="18" customFormat="1" ht="19.5" customHeight="1" x14ac:dyDescent="0.25">
      <c r="O448" s="19"/>
      <c r="Q448" s="20"/>
    </row>
    <row r="449" spans="15:17" s="18" customFormat="1" ht="19.5" customHeight="1" x14ac:dyDescent="0.25">
      <c r="O449" s="19"/>
      <c r="Q449" s="20"/>
    </row>
    <row r="450" spans="15:17" s="18" customFormat="1" ht="19.5" customHeight="1" x14ac:dyDescent="0.25">
      <c r="O450" s="19"/>
      <c r="Q450" s="20"/>
    </row>
    <row r="451" spans="15:17" s="18" customFormat="1" ht="19.5" customHeight="1" x14ac:dyDescent="0.25">
      <c r="O451" s="19"/>
      <c r="Q451" s="20"/>
    </row>
    <row r="452" spans="15:17" s="18" customFormat="1" ht="19.5" customHeight="1" x14ac:dyDescent="0.25">
      <c r="O452" s="19"/>
      <c r="Q452" s="20"/>
    </row>
    <row r="453" spans="15:17" s="18" customFormat="1" ht="19.5" customHeight="1" x14ac:dyDescent="0.25">
      <c r="O453" s="19"/>
      <c r="Q453" s="20"/>
    </row>
    <row r="454" spans="15:17" s="18" customFormat="1" ht="19.5" customHeight="1" x14ac:dyDescent="0.25">
      <c r="O454" s="19"/>
      <c r="Q454" s="20"/>
    </row>
    <row r="455" spans="15:17" s="18" customFormat="1" ht="19.5" customHeight="1" x14ac:dyDescent="0.25">
      <c r="O455" s="19"/>
      <c r="Q455" s="20"/>
    </row>
    <row r="456" spans="15:17" s="18" customFormat="1" ht="19.5" customHeight="1" x14ac:dyDescent="0.25">
      <c r="O456" s="19"/>
      <c r="Q456" s="20"/>
    </row>
    <row r="457" spans="15:17" s="18" customFormat="1" ht="19.5" customHeight="1" x14ac:dyDescent="0.25">
      <c r="O457" s="19"/>
      <c r="Q457" s="20"/>
    </row>
    <row r="458" spans="15:17" s="18" customFormat="1" ht="19.5" customHeight="1" x14ac:dyDescent="0.25">
      <c r="O458" s="19"/>
      <c r="Q458" s="20"/>
    </row>
    <row r="459" spans="15:17" s="18" customFormat="1" ht="19.5" customHeight="1" x14ac:dyDescent="0.25">
      <c r="O459" s="19"/>
      <c r="Q459" s="20"/>
    </row>
    <row r="460" spans="15:17" s="18" customFormat="1" ht="19.5" customHeight="1" x14ac:dyDescent="0.25">
      <c r="O460" s="19"/>
      <c r="Q460" s="20"/>
    </row>
    <row r="461" spans="15:17" s="18" customFormat="1" ht="19.5" customHeight="1" x14ac:dyDescent="0.25">
      <c r="O461" s="19"/>
      <c r="Q461" s="20"/>
    </row>
    <row r="462" spans="15:17" s="18" customFormat="1" ht="19.5" customHeight="1" x14ac:dyDescent="0.25">
      <c r="O462" s="19"/>
      <c r="Q462" s="20"/>
    </row>
    <row r="463" spans="15:17" s="18" customFormat="1" ht="19.5" customHeight="1" x14ac:dyDescent="0.25">
      <c r="O463" s="19"/>
      <c r="Q463" s="20"/>
    </row>
    <row r="464" spans="15:17" s="18" customFormat="1" ht="19.5" customHeight="1" x14ac:dyDescent="0.25">
      <c r="O464" s="19"/>
      <c r="Q464" s="20"/>
    </row>
    <row r="465" spans="15:17" s="18" customFormat="1" ht="19.5" customHeight="1" x14ac:dyDescent="0.25">
      <c r="O465" s="19"/>
      <c r="Q465" s="20"/>
    </row>
    <row r="466" spans="15:17" s="18" customFormat="1" ht="19.5" customHeight="1" x14ac:dyDescent="0.25">
      <c r="O466" s="19"/>
      <c r="Q466" s="20"/>
    </row>
    <row r="467" spans="15:17" s="18" customFormat="1" ht="19.5" customHeight="1" x14ac:dyDescent="0.25">
      <c r="O467" s="19"/>
      <c r="Q467" s="20"/>
    </row>
    <row r="468" spans="15:17" s="18" customFormat="1" ht="19.5" customHeight="1" x14ac:dyDescent="0.25">
      <c r="O468" s="19"/>
      <c r="Q468" s="20"/>
    </row>
    <row r="469" spans="15:17" s="18" customFormat="1" ht="19.5" customHeight="1" x14ac:dyDescent="0.25">
      <c r="O469" s="19"/>
      <c r="Q469" s="20"/>
    </row>
    <row r="470" spans="15:17" s="18" customFormat="1" ht="19.5" customHeight="1" x14ac:dyDescent="0.25">
      <c r="O470" s="19"/>
      <c r="Q470" s="20"/>
    </row>
    <row r="471" spans="15:17" s="18" customFormat="1" ht="19.5" customHeight="1" x14ac:dyDescent="0.25">
      <c r="O471" s="19"/>
      <c r="Q471" s="20"/>
    </row>
    <row r="472" spans="15:17" s="18" customFormat="1" ht="19.5" customHeight="1" x14ac:dyDescent="0.25">
      <c r="O472" s="19"/>
      <c r="Q472" s="20"/>
    </row>
    <row r="473" spans="15:17" s="18" customFormat="1" ht="19.5" customHeight="1" x14ac:dyDescent="0.25">
      <c r="O473" s="19"/>
      <c r="Q473" s="20"/>
    </row>
    <row r="474" spans="15:17" s="18" customFormat="1" ht="19.5" customHeight="1" x14ac:dyDescent="0.25">
      <c r="O474" s="19"/>
      <c r="Q474" s="20"/>
    </row>
    <row r="475" spans="15:17" s="18" customFormat="1" ht="19.5" customHeight="1" x14ac:dyDescent="0.25">
      <c r="O475" s="19"/>
      <c r="Q475" s="20"/>
    </row>
    <row r="476" spans="15:17" s="18" customFormat="1" ht="19.5" customHeight="1" x14ac:dyDescent="0.25">
      <c r="O476" s="19"/>
      <c r="Q476" s="20"/>
    </row>
    <row r="477" spans="15:17" s="18" customFormat="1" ht="19.5" customHeight="1" x14ac:dyDescent="0.25">
      <c r="O477" s="19"/>
      <c r="Q477" s="20"/>
    </row>
    <row r="478" spans="15:17" s="18" customFormat="1" ht="19.5" customHeight="1" x14ac:dyDescent="0.25">
      <c r="O478" s="19"/>
      <c r="Q478" s="20"/>
    </row>
    <row r="479" spans="15:17" s="18" customFormat="1" ht="19.5" customHeight="1" x14ac:dyDescent="0.25">
      <c r="O479" s="19"/>
      <c r="Q479" s="20"/>
    </row>
    <row r="480" spans="15:17" s="18" customFormat="1" ht="19.5" customHeight="1" x14ac:dyDescent="0.25">
      <c r="O480" s="19"/>
      <c r="Q480" s="20"/>
    </row>
    <row r="481" spans="15:17" s="18" customFormat="1" ht="19.5" customHeight="1" x14ac:dyDescent="0.25">
      <c r="O481" s="19"/>
      <c r="Q481" s="20"/>
    </row>
    <row r="482" spans="15:17" s="18" customFormat="1" ht="19.5" customHeight="1" x14ac:dyDescent="0.25">
      <c r="O482" s="19"/>
      <c r="Q482" s="20"/>
    </row>
    <row r="483" spans="15:17" s="18" customFormat="1" ht="19.5" customHeight="1" x14ac:dyDescent="0.25">
      <c r="O483" s="19"/>
      <c r="Q483" s="20"/>
    </row>
    <row r="484" spans="15:17" s="18" customFormat="1" ht="19.5" customHeight="1" x14ac:dyDescent="0.25">
      <c r="O484" s="19"/>
      <c r="Q484" s="20"/>
    </row>
    <row r="485" spans="15:17" s="18" customFormat="1" ht="19.5" customHeight="1" x14ac:dyDescent="0.25">
      <c r="O485" s="19"/>
      <c r="Q485" s="20"/>
    </row>
    <row r="486" spans="15:17" s="18" customFormat="1" ht="19.5" customHeight="1" x14ac:dyDescent="0.25">
      <c r="O486" s="19"/>
      <c r="Q486" s="20"/>
    </row>
    <row r="487" spans="15:17" s="18" customFormat="1" ht="19.5" customHeight="1" x14ac:dyDescent="0.25">
      <c r="O487" s="19"/>
      <c r="Q487" s="20"/>
    </row>
    <row r="488" spans="15:17" s="18" customFormat="1" ht="19.5" customHeight="1" x14ac:dyDescent="0.25">
      <c r="O488" s="19"/>
      <c r="Q488" s="20"/>
    </row>
    <row r="489" spans="15:17" s="18" customFormat="1" ht="19.5" customHeight="1" x14ac:dyDescent="0.25">
      <c r="O489" s="19"/>
      <c r="Q489" s="20"/>
    </row>
    <row r="490" spans="15:17" s="18" customFormat="1" ht="19.5" customHeight="1" x14ac:dyDescent="0.25">
      <c r="O490" s="19"/>
      <c r="Q490" s="20"/>
    </row>
    <row r="491" spans="15:17" s="18" customFormat="1" ht="19.5" customHeight="1" x14ac:dyDescent="0.25">
      <c r="O491" s="19"/>
      <c r="Q491" s="20"/>
    </row>
    <row r="492" spans="15:17" s="18" customFormat="1" ht="19.5" customHeight="1" x14ac:dyDescent="0.25">
      <c r="O492" s="19"/>
      <c r="Q492" s="20"/>
    </row>
    <row r="493" spans="15:17" s="18" customFormat="1" ht="19.5" customHeight="1" x14ac:dyDescent="0.25">
      <c r="O493" s="19"/>
      <c r="Q493" s="20"/>
    </row>
    <row r="494" spans="15:17" s="18" customFormat="1" ht="19.5" customHeight="1" x14ac:dyDescent="0.25">
      <c r="O494" s="19"/>
      <c r="Q494" s="20"/>
    </row>
    <row r="495" spans="15:17" s="18" customFormat="1" ht="19.5" customHeight="1" x14ac:dyDescent="0.25">
      <c r="O495" s="19"/>
      <c r="Q495" s="20"/>
    </row>
    <row r="496" spans="15:17" s="18" customFormat="1" ht="19.5" customHeight="1" x14ac:dyDescent="0.25">
      <c r="O496" s="19"/>
      <c r="Q496" s="20"/>
    </row>
    <row r="497" spans="15:17" s="18" customFormat="1" ht="19.5" customHeight="1" x14ac:dyDescent="0.25">
      <c r="O497" s="19"/>
      <c r="Q497" s="20"/>
    </row>
    <row r="498" spans="15:17" s="18" customFormat="1" ht="19.5" customHeight="1" x14ac:dyDescent="0.25">
      <c r="O498" s="19"/>
      <c r="Q498" s="20"/>
    </row>
    <row r="499" spans="15:17" s="18" customFormat="1" ht="19.5" customHeight="1" x14ac:dyDescent="0.25">
      <c r="O499" s="19"/>
      <c r="Q499" s="20"/>
    </row>
    <row r="500" spans="15:17" s="18" customFormat="1" ht="19.5" customHeight="1" x14ac:dyDescent="0.25">
      <c r="O500" s="19"/>
      <c r="Q500" s="20"/>
    </row>
    <row r="501" spans="15:17" s="18" customFormat="1" ht="19.5" customHeight="1" x14ac:dyDescent="0.25">
      <c r="O501" s="19"/>
      <c r="Q501" s="20"/>
    </row>
    <row r="502" spans="15:17" s="18" customFormat="1" ht="19.5" customHeight="1" x14ac:dyDescent="0.25">
      <c r="O502" s="19"/>
      <c r="Q502" s="20"/>
    </row>
    <row r="503" spans="15:17" s="18" customFormat="1" ht="19.5" customHeight="1" x14ac:dyDescent="0.25">
      <c r="O503" s="19"/>
      <c r="Q503" s="20"/>
    </row>
    <row r="504" spans="15:17" s="18" customFormat="1" ht="19.5" customHeight="1" x14ac:dyDescent="0.25">
      <c r="O504" s="19"/>
      <c r="Q504" s="20"/>
    </row>
    <row r="505" spans="15:17" s="18" customFormat="1" ht="19.5" customHeight="1" x14ac:dyDescent="0.25">
      <c r="O505" s="19"/>
      <c r="Q505" s="20"/>
    </row>
    <row r="506" spans="15:17" s="18" customFormat="1" ht="19.5" customHeight="1" x14ac:dyDescent="0.25">
      <c r="O506" s="19"/>
      <c r="Q506" s="20"/>
    </row>
    <row r="507" spans="15:17" s="18" customFormat="1" ht="19.5" customHeight="1" x14ac:dyDescent="0.25">
      <c r="O507" s="19"/>
      <c r="Q507" s="20"/>
    </row>
    <row r="508" spans="15:17" s="18" customFormat="1" ht="19.5" customHeight="1" x14ac:dyDescent="0.25">
      <c r="O508" s="19"/>
      <c r="Q508" s="20"/>
    </row>
    <row r="509" spans="15:17" s="18" customFormat="1" ht="19.5" customHeight="1" x14ac:dyDescent="0.25">
      <c r="O509" s="19"/>
      <c r="Q509" s="20"/>
    </row>
    <row r="510" spans="15:17" s="18" customFormat="1" ht="19.5" customHeight="1" x14ac:dyDescent="0.25">
      <c r="O510" s="19"/>
      <c r="Q510" s="20"/>
    </row>
    <row r="511" spans="15:17" s="18" customFormat="1" ht="19.5" customHeight="1" x14ac:dyDescent="0.25">
      <c r="O511" s="19"/>
      <c r="Q511" s="20"/>
    </row>
    <row r="512" spans="15:17" s="18" customFormat="1" ht="19.5" customHeight="1" x14ac:dyDescent="0.25">
      <c r="O512" s="19"/>
      <c r="Q512" s="20"/>
    </row>
    <row r="513" spans="15:17" s="18" customFormat="1" ht="19.5" customHeight="1" x14ac:dyDescent="0.25">
      <c r="O513" s="19"/>
      <c r="Q513" s="20"/>
    </row>
    <row r="514" spans="15:17" s="18" customFormat="1" ht="19.5" customHeight="1" x14ac:dyDescent="0.25">
      <c r="O514" s="19"/>
      <c r="Q514" s="20"/>
    </row>
    <row r="515" spans="15:17" s="18" customFormat="1" ht="19.5" customHeight="1" x14ac:dyDescent="0.25">
      <c r="O515" s="19"/>
      <c r="Q515" s="20"/>
    </row>
    <row r="516" spans="15:17" s="18" customFormat="1" ht="19.5" customHeight="1" x14ac:dyDescent="0.25">
      <c r="O516" s="19"/>
      <c r="Q516" s="20"/>
    </row>
    <row r="517" spans="15:17" s="18" customFormat="1" ht="19.5" customHeight="1" x14ac:dyDescent="0.25">
      <c r="O517" s="19"/>
      <c r="Q517" s="20"/>
    </row>
    <row r="518" spans="15:17" s="18" customFormat="1" ht="19.5" customHeight="1" x14ac:dyDescent="0.25">
      <c r="O518" s="19"/>
      <c r="Q518" s="20"/>
    </row>
    <row r="519" spans="15:17" s="18" customFormat="1" ht="19.5" customHeight="1" x14ac:dyDescent="0.25">
      <c r="O519" s="19"/>
      <c r="Q519" s="20"/>
    </row>
    <row r="520" spans="15:17" s="18" customFormat="1" ht="19.5" customHeight="1" x14ac:dyDescent="0.25">
      <c r="O520" s="19"/>
      <c r="Q520" s="20"/>
    </row>
    <row r="521" spans="15:17" s="18" customFormat="1" ht="19.5" customHeight="1" x14ac:dyDescent="0.25">
      <c r="O521" s="19"/>
      <c r="Q521" s="20"/>
    </row>
    <row r="522" spans="15:17" s="18" customFormat="1" ht="19.5" customHeight="1" x14ac:dyDescent="0.25">
      <c r="O522" s="19"/>
      <c r="Q522" s="20"/>
    </row>
    <row r="523" spans="15:17" s="18" customFormat="1" ht="19.5" customHeight="1" x14ac:dyDescent="0.25">
      <c r="O523" s="19"/>
      <c r="Q523" s="20"/>
    </row>
    <row r="524" spans="15:17" s="18" customFormat="1" ht="19.5" customHeight="1" x14ac:dyDescent="0.25">
      <c r="O524" s="19"/>
      <c r="Q524" s="20"/>
    </row>
    <row r="525" spans="15:17" s="18" customFormat="1" ht="19.5" customHeight="1" x14ac:dyDescent="0.25">
      <c r="O525" s="19"/>
      <c r="Q525" s="20"/>
    </row>
    <row r="526" spans="15:17" s="18" customFormat="1" ht="19.5" customHeight="1" x14ac:dyDescent="0.25">
      <c r="O526" s="19"/>
      <c r="Q526" s="20"/>
    </row>
    <row r="527" spans="15:17" s="18" customFormat="1" ht="19.5" customHeight="1" x14ac:dyDescent="0.25">
      <c r="O527" s="19"/>
      <c r="Q527" s="20"/>
    </row>
    <row r="528" spans="15:17" s="18" customFormat="1" ht="19.5" customHeight="1" x14ac:dyDescent="0.25">
      <c r="O528" s="19"/>
      <c r="Q528" s="20"/>
    </row>
    <row r="529" spans="15:17" s="18" customFormat="1" ht="19.5" customHeight="1" x14ac:dyDescent="0.25">
      <c r="O529" s="19"/>
      <c r="Q529" s="20"/>
    </row>
    <row r="530" spans="15:17" s="18" customFormat="1" ht="19.5" customHeight="1" x14ac:dyDescent="0.25">
      <c r="O530" s="19"/>
      <c r="Q530" s="20"/>
    </row>
    <row r="531" spans="15:17" s="18" customFormat="1" ht="19.5" customHeight="1" x14ac:dyDescent="0.25">
      <c r="O531" s="19"/>
      <c r="Q531" s="20"/>
    </row>
    <row r="532" spans="15:17" s="18" customFormat="1" ht="19.5" customHeight="1" x14ac:dyDescent="0.25">
      <c r="O532" s="19"/>
      <c r="Q532" s="20"/>
    </row>
    <row r="533" spans="15:17" s="18" customFormat="1" ht="19.5" customHeight="1" x14ac:dyDescent="0.25">
      <c r="O533" s="19"/>
      <c r="Q533" s="20"/>
    </row>
    <row r="534" spans="15:17" s="18" customFormat="1" ht="19.5" customHeight="1" x14ac:dyDescent="0.25">
      <c r="O534" s="19"/>
      <c r="Q534" s="20"/>
    </row>
    <row r="535" spans="15:17" s="18" customFormat="1" ht="19.5" customHeight="1" x14ac:dyDescent="0.25">
      <c r="O535" s="19"/>
      <c r="Q535" s="20"/>
    </row>
    <row r="536" spans="15:17" s="18" customFormat="1" ht="19.5" customHeight="1" x14ac:dyDescent="0.25">
      <c r="O536" s="19"/>
      <c r="Q536" s="20"/>
    </row>
    <row r="537" spans="15:17" s="18" customFormat="1" ht="19.5" customHeight="1" x14ac:dyDescent="0.25">
      <c r="O537" s="19"/>
      <c r="Q537" s="20"/>
    </row>
    <row r="538" spans="15:17" s="18" customFormat="1" ht="19.5" customHeight="1" x14ac:dyDescent="0.25">
      <c r="O538" s="19"/>
      <c r="Q538" s="20"/>
    </row>
    <row r="539" spans="15:17" s="18" customFormat="1" ht="19.5" customHeight="1" x14ac:dyDescent="0.25">
      <c r="O539" s="19"/>
      <c r="Q539" s="20"/>
    </row>
    <row r="540" spans="15:17" s="18" customFormat="1" ht="19.5" customHeight="1" x14ac:dyDescent="0.25">
      <c r="O540" s="19"/>
      <c r="Q540" s="20"/>
    </row>
    <row r="541" spans="15:17" s="18" customFormat="1" ht="19.5" customHeight="1" x14ac:dyDescent="0.25">
      <c r="O541" s="19"/>
      <c r="Q541" s="20"/>
    </row>
    <row r="542" spans="15:17" s="18" customFormat="1" ht="19.5" customHeight="1" x14ac:dyDescent="0.25">
      <c r="O542" s="19"/>
      <c r="Q542" s="20"/>
    </row>
    <row r="543" spans="15:17" s="18" customFormat="1" ht="19.5" customHeight="1" x14ac:dyDescent="0.25">
      <c r="O543" s="19"/>
      <c r="Q543" s="20"/>
    </row>
    <row r="544" spans="15:17" s="18" customFormat="1" ht="19.5" customHeight="1" x14ac:dyDescent="0.25">
      <c r="O544" s="19"/>
      <c r="Q544" s="20"/>
    </row>
    <row r="545" spans="15:17" s="18" customFormat="1" ht="19.5" customHeight="1" x14ac:dyDescent="0.25">
      <c r="O545" s="19"/>
      <c r="Q545" s="20"/>
    </row>
    <row r="546" spans="15:17" s="18" customFormat="1" ht="19.5" customHeight="1" x14ac:dyDescent="0.25">
      <c r="O546" s="19"/>
      <c r="Q546" s="20"/>
    </row>
    <row r="547" spans="15:17" s="18" customFormat="1" ht="19.5" customHeight="1" x14ac:dyDescent="0.25">
      <c r="O547" s="19"/>
      <c r="Q547" s="20"/>
    </row>
    <row r="548" spans="15:17" s="18" customFormat="1" ht="19.5" customHeight="1" x14ac:dyDescent="0.25">
      <c r="O548" s="19"/>
      <c r="Q548" s="20"/>
    </row>
    <row r="549" spans="15:17" s="18" customFormat="1" ht="19.5" customHeight="1" x14ac:dyDescent="0.25">
      <c r="O549" s="19"/>
      <c r="Q549" s="20"/>
    </row>
    <row r="550" spans="15:17" s="18" customFormat="1" ht="19.5" customHeight="1" x14ac:dyDescent="0.25">
      <c r="O550" s="19"/>
      <c r="Q550" s="20"/>
    </row>
    <row r="551" spans="15:17" s="18" customFormat="1" ht="19.5" customHeight="1" x14ac:dyDescent="0.25">
      <c r="O551" s="19"/>
      <c r="Q551" s="20"/>
    </row>
    <row r="552" spans="15:17" s="18" customFormat="1" ht="19.5" customHeight="1" x14ac:dyDescent="0.25">
      <c r="O552" s="19"/>
      <c r="Q552" s="20"/>
    </row>
    <row r="553" spans="15:17" s="18" customFormat="1" ht="19.5" customHeight="1" x14ac:dyDescent="0.25">
      <c r="O553" s="19"/>
      <c r="Q553" s="20"/>
    </row>
    <row r="554" spans="15:17" s="18" customFormat="1" ht="19.5" customHeight="1" x14ac:dyDescent="0.25">
      <c r="O554" s="19"/>
      <c r="Q554" s="20"/>
    </row>
    <row r="555" spans="15:17" s="18" customFormat="1" ht="19.5" customHeight="1" x14ac:dyDescent="0.25">
      <c r="O555" s="19"/>
      <c r="Q555" s="20"/>
    </row>
    <row r="556" spans="15:17" s="18" customFormat="1" ht="19.5" customHeight="1" x14ac:dyDescent="0.25">
      <c r="O556" s="19"/>
      <c r="Q556" s="20"/>
    </row>
    <row r="557" spans="15:17" s="18" customFormat="1" ht="19.5" customHeight="1" x14ac:dyDescent="0.25">
      <c r="O557" s="19"/>
      <c r="Q557" s="20"/>
    </row>
    <row r="558" spans="15:17" s="18" customFormat="1" ht="19.5" customHeight="1" x14ac:dyDescent="0.25">
      <c r="O558" s="19"/>
      <c r="Q558" s="20"/>
    </row>
    <row r="559" spans="15:17" s="18" customFormat="1" ht="19.5" customHeight="1" x14ac:dyDescent="0.25">
      <c r="O559" s="19"/>
      <c r="Q559" s="20"/>
    </row>
    <row r="560" spans="15:17" s="18" customFormat="1" ht="19.5" customHeight="1" x14ac:dyDescent="0.25">
      <c r="O560" s="19"/>
      <c r="Q560" s="20"/>
    </row>
    <row r="561" spans="15:17" s="18" customFormat="1" ht="19.5" customHeight="1" x14ac:dyDescent="0.25">
      <c r="O561" s="19"/>
      <c r="Q561" s="20"/>
    </row>
    <row r="562" spans="15:17" s="18" customFormat="1" ht="19.5" customHeight="1" x14ac:dyDescent="0.25">
      <c r="O562" s="19"/>
      <c r="Q562" s="20"/>
    </row>
    <row r="563" spans="15:17" s="18" customFormat="1" ht="19.5" customHeight="1" x14ac:dyDescent="0.25">
      <c r="O563" s="19"/>
      <c r="Q563" s="20"/>
    </row>
    <row r="564" spans="15:17" s="18" customFormat="1" ht="19.5" customHeight="1" x14ac:dyDescent="0.25">
      <c r="O564" s="19"/>
      <c r="Q564" s="20"/>
    </row>
    <row r="565" spans="15:17" s="18" customFormat="1" ht="19.5" customHeight="1" x14ac:dyDescent="0.25">
      <c r="O565" s="19"/>
      <c r="Q565" s="20"/>
    </row>
    <row r="566" spans="15:17" s="18" customFormat="1" ht="19.5" customHeight="1" x14ac:dyDescent="0.25">
      <c r="O566" s="19"/>
      <c r="Q566" s="20"/>
    </row>
    <row r="567" spans="15:17" s="18" customFormat="1" ht="19.5" customHeight="1" x14ac:dyDescent="0.25">
      <c r="O567" s="19"/>
      <c r="Q567" s="20"/>
    </row>
    <row r="568" spans="15:17" s="18" customFormat="1" ht="19.5" customHeight="1" x14ac:dyDescent="0.25">
      <c r="O568" s="19"/>
      <c r="Q568" s="20"/>
    </row>
    <row r="569" spans="15:17" s="18" customFormat="1" ht="19.5" customHeight="1" x14ac:dyDescent="0.25">
      <c r="O569" s="19"/>
      <c r="Q569" s="20"/>
    </row>
    <row r="570" spans="15:17" s="18" customFormat="1" ht="19.5" customHeight="1" x14ac:dyDescent="0.25">
      <c r="O570" s="19"/>
      <c r="Q570" s="20"/>
    </row>
    <row r="571" spans="15:17" s="18" customFormat="1" ht="19.5" customHeight="1" x14ac:dyDescent="0.25">
      <c r="O571" s="19"/>
      <c r="Q571" s="20"/>
    </row>
    <row r="572" spans="15:17" s="18" customFormat="1" ht="19.5" customHeight="1" x14ac:dyDescent="0.25">
      <c r="O572" s="19"/>
      <c r="Q572" s="20"/>
    </row>
    <row r="573" spans="15:17" s="18" customFormat="1" ht="19.5" customHeight="1" x14ac:dyDescent="0.25">
      <c r="O573" s="19"/>
      <c r="Q573" s="20"/>
    </row>
    <row r="574" spans="15:17" s="18" customFormat="1" ht="19.5" customHeight="1" x14ac:dyDescent="0.25">
      <c r="O574" s="19"/>
      <c r="Q574" s="20"/>
    </row>
    <row r="575" spans="15:17" s="18" customFormat="1" ht="19.5" customHeight="1" x14ac:dyDescent="0.25">
      <c r="O575" s="19"/>
      <c r="Q575" s="20"/>
    </row>
    <row r="576" spans="15:17" s="18" customFormat="1" ht="19.5" customHeight="1" x14ac:dyDescent="0.25">
      <c r="O576" s="19"/>
      <c r="Q576" s="20"/>
    </row>
    <row r="577" spans="15:17" s="18" customFormat="1" ht="19.5" customHeight="1" x14ac:dyDescent="0.25">
      <c r="O577" s="19"/>
      <c r="Q577" s="20"/>
    </row>
    <row r="578" spans="15:17" s="18" customFormat="1" ht="19.5" customHeight="1" x14ac:dyDescent="0.25">
      <c r="O578" s="19"/>
      <c r="Q578" s="20"/>
    </row>
    <row r="579" spans="15:17" s="18" customFormat="1" ht="19.5" customHeight="1" x14ac:dyDescent="0.25">
      <c r="O579" s="19"/>
      <c r="Q579" s="20"/>
    </row>
    <row r="580" spans="15:17" s="18" customFormat="1" ht="19.5" customHeight="1" x14ac:dyDescent="0.25">
      <c r="O580" s="19"/>
      <c r="Q580" s="20"/>
    </row>
    <row r="581" spans="15:17" s="18" customFormat="1" ht="19.5" customHeight="1" x14ac:dyDescent="0.25">
      <c r="O581" s="19"/>
      <c r="Q581" s="20"/>
    </row>
    <row r="582" spans="15:17" s="18" customFormat="1" ht="19.5" customHeight="1" x14ac:dyDescent="0.25">
      <c r="O582" s="19"/>
      <c r="Q582" s="20"/>
    </row>
    <row r="583" spans="15:17" s="18" customFormat="1" ht="19.5" customHeight="1" x14ac:dyDescent="0.25">
      <c r="O583" s="19"/>
      <c r="Q583" s="20"/>
    </row>
    <row r="584" spans="15:17" s="18" customFormat="1" ht="19.5" customHeight="1" x14ac:dyDescent="0.25">
      <c r="O584" s="19"/>
      <c r="Q584" s="20"/>
    </row>
    <row r="585" spans="15:17" s="18" customFormat="1" ht="19.5" customHeight="1" x14ac:dyDescent="0.25">
      <c r="O585" s="19"/>
      <c r="Q585" s="20"/>
    </row>
    <row r="586" spans="15:17" s="18" customFormat="1" ht="19.5" customHeight="1" x14ac:dyDescent="0.25">
      <c r="O586" s="19"/>
      <c r="Q586" s="20"/>
    </row>
    <row r="587" spans="15:17" s="18" customFormat="1" ht="19.5" customHeight="1" x14ac:dyDescent="0.25">
      <c r="O587" s="19"/>
      <c r="Q587" s="20"/>
    </row>
    <row r="588" spans="15:17" s="18" customFormat="1" ht="19.5" customHeight="1" x14ac:dyDescent="0.25">
      <c r="O588" s="19"/>
      <c r="Q588" s="20"/>
    </row>
    <row r="589" spans="15:17" s="18" customFormat="1" ht="19.5" customHeight="1" x14ac:dyDescent="0.25">
      <c r="O589" s="19"/>
      <c r="Q589" s="20"/>
    </row>
    <row r="590" spans="15:17" s="18" customFormat="1" ht="19.5" customHeight="1" x14ac:dyDescent="0.25">
      <c r="O590" s="19"/>
      <c r="Q590" s="20"/>
    </row>
    <row r="591" spans="15:17" s="18" customFormat="1" ht="19.5" customHeight="1" x14ac:dyDescent="0.25">
      <c r="O591" s="19"/>
      <c r="Q591" s="20"/>
    </row>
    <row r="592" spans="15:17" s="18" customFormat="1" ht="19.5" customHeight="1" x14ac:dyDescent="0.25">
      <c r="O592" s="19"/>
      <c r="Q592" s="20"/>
    </row>
    <row r="593" spans="15:17" s="18" customFormat="1" ht="19.5" customHeight="1" x14ac:dyDescent="0.25">
      <c r="O593" s="19"/>
      <c r="Q593" s="20"/>
    </row>
    <row r="594" spans="15:17" s="18" customFormat="1" ht="19.5" customHeight="1" x14ac:dyDescent="0.25">
      <c r="O594" s="19"/>
      <c r="Q594" s="20"/>
    </row>
    <row r="595" spans="15:17" s="18" customFormat="1" ht="19.5" customHeight="1" x14ac:dyDescent="0.25">
      <c r="O595" s="19"/>
      <c r="Q595" s="20"/>
    </row>
    <row r="596" spans="15:17" s="18" customFormat="1" ht="19.5" customHeight="1" x14ac:dyDescent="0.25">
      <c r="O596" s="19"/>
      <c r="Q596" s="20"/>
    </row>
    <row r="597" spans="15:17" s="18" customFormat="1" ht="19.5" customHeight="1" x14ac:dyDescent="0.25">
      <c r="O597" s="19"/>
      <c r="Q597" s="20"/>
    </row>
    <row r="598" spans="15:17" s="18" customFormat="1" ht="19.5" customHeight="1" x14ac:dyDescent="0.25">
      <c r="O598" s="19"/>
      <c r="Q598" s="20"/>
    </row>
    <row r="599" spans="15:17" s="18" customFormat="1" ht="19.5" customHeight="1" x14ac:dyDescent="0.25">
      <c r="O599" s="19"/>
      <c r="Q599" s="20"/>
    </row>
    <row r="600" spans="15:17" s="18" customFormat="1" ht="19.5" customHeight="1" x14ac:dyDescent="0.25">
      <c r="O600" s="19"/>
      <c r="Q600" s="20"/>
    </row>
    <row r="601" spans="15:17" s="18" customFormat="1" ht="19.5" customHeight="1" x14ac:dyDescent="0.25">
      <c r="O601" s="19"/>
      <c r="Q601" s="20"/>
    </row>
    <row r="602" spans="15:17" s="18" customFormat="1" ht="19.5" customHeight="1" x14ac:dyDescent="0.25">
      <c r="O602" s="19"/>
      <c r="Q602" s="20"/>
    </row>
    <row r="603" spans="15:17" s="18" customFormat="1" ht="19.5" customHeight="1" x14ac:dyDescent="0.25">
      <c r="O603" s="19"/>
      <c r="Q603" s="20"/>
    </row>
    <row r="604" spans="15:17" s="18" customFormat="1" ht="19.5" customHeight="1" x14ac:dyDescent="0.25">
      <c r="O604" s="19"/>
      <c r="Q604" s="20"/>
    </row>
    <row r="605" spans="15:17" s="18" customFormat="1" ht="19.5" customHeight="1" x14ac:dyDescent="0.25">
      <c r="O605" s="19"/>
      <c r="Q605" s="20"/>
    </row>
    <row r="606" spans="15:17" s="18" customFormat="1" ht="19.5" customHeight="1" x14ac:dyDescent="0.25">
      <c r="O606" s="19"/>
      <c r="Q606" s="20"/>
    </row>
    <row r="607" spans="15:17" s="18" customFormat="1" ht="19.5" customHeight="1" x14ac:dyDescent="0.25">
      <c r="O607" s="19"/>
      <c r="Q607" s="20"/>
    </row>
    <row r="608" spans="15:17" s="18" customFormat="1" ht="19.5" customHeight="1" x14ac:dyDescent="0.25">
      <c r="O608" s="19"/>
      <c r="Q608" s="20"/>
    </row>
    <row r="609" spans="15:17" s="18" customFormat="1" ht="19.5" customHeight="1" x14ac:dyDescent="0.25">
      <c r="O609" s="19"/>
      <c r="Q609" s="20"/>
    </row>
    <row r="610" spans="15:17" s="18" customFormat="1" ht="19.5" customHeight="1" x14ac:dyDescent="0.25">
      <c r="O610" s="19"/>
      <c r="Q610" s="20"/>
    </row>
    <row r="611" spans="15:17" s="18" customFormat="1" ht="19.5" customHeight="1" x14ac:dyDescent="0.25">
      <c r="O611" s="19"/>
      <c r="Q611" s="20"/>
    </row>
    <row r="612" spans="15:17" s="18" customFormat="1" ht="19.5" customHeight="1" x14ac:dyDescent="0.25">
      <c r="O612" s="19"/>
      <c r="Q612" s="20"/>
    </row>
    <row r="613" spans="15:17" s="18" customFormat="1" ht="19.5" customHeight="1" x14ac:dyDescent="0.25">
      <c r="O613" s="19"/>
      <c r="Q613" s="20"/>
    </row>
    <row r="614" spans="15:17" s="18" customFormat="1" ht="19.5" customHeight="1" x14ac:dyDescent="0.25">
      <c r="O614" s="19"/>
      <c r="Q614" s="20"/>
    </row>
    <row r="615" spans="15:17" s="18" customFormat="1" ht="19.5" customHeight="1" x14ac:dyDescent="0.25">
      <c r="O615" s="19"/>
      <c r="Q615" s="20"/>
    </row>
    <row r="616" spans="15:17" s="18" customFormat="1" ht="19.5" customHeight="1" x14ac:dyDescent="0.25">
      <c r="O616" s="19"/>
      <c r="Q616" s="20"/>
    </row>
    <row r="617" spans="15:17" s="18" customFormat="1" ht="19.5" customHeight="1" x14ac:dyDescent="0.25">
      <c r="O617" s="19"/>
      <c r="Q617" s="20"/>
    </row>
    <row r="618" spans="15:17" s="18" customFormat="1" ht="19.5" customHeight="1" x14ac:dyDescent="0.25">
      <c r="O618" s="19"/>
      <c r="Q618" s="20"/>
    </row>
    <row r="619" spans="15:17" s="18" customFormat="1" ht="19.5" customHeight="1" x14ac:dyDescent="0.25">
      <c r="O619" s="19"/>
      <c r="Q619" s="20"/>
    </row>
    <row r="620" spans="15:17" s="18" customFormat="1" ht="19.5" customHeight="1" x14ac:dyDescent="0.25">
      <c r="O620" s="19"/>
      <c r="Q620" s="20"/>
    </row>
    <row r="621" spans="15:17" s="18" customFormat="1" ht="19.5" customHeight="1" x14ac:dyDescent="0.25">
      <c r="O621" s="19"/>
      <c r="Q621" s="20"/>
    </row>
    <row r="622" spans="15:17" s="18" customFormat="1" ht="19.5" customHeight="1" x14ac:dyDescent="0.25">
      <c r="O622" s="19"/>
      <c r="Q622" s="20"/>
    </row>
    <row r="623" spans="15:17" s="18" customFormat="1" ht="19.5" customHeight="1" x14ac:dyDescent="0.25">
      <c r="O623" s="19"/>
      <c r="Q623" s="20"/>
    </row>
    <row r="624" spans="15:17" s="18" customFormat="1" ht="19.5" customHeight="1" x14ac:dyDescent="0.25">
      <c r="O624" s="19"/>
      <c r="Q624" s="20"/>
    </row>
    <row r="625" spans="15:17" s="18" customFormat="1" ht="19.5" customHeight="1" x14ac:dyDescent="0.25">
      <c r="O625" s="19"/>
      <c r="Q625" s="20"/>
    </row>
    <row r="626" spans="15:17" s="18" customFormat="1" ht="19.5" customHeight="1" x14ac:dyDescent="0.25">
      <c r="O626" s="19"/>
      <c r="Q626" s="20"/>
    </row>
    <row r="627" spans="15:17" s="18" customFormat="1" ht="19.5" customHeight="1" x14ac:dyDescent="0.25">
      <c r="O627" s="19"/>
      <c r="Q627" s="20"/>
    </row>
    <row r="628" spans="15:17" s="18" customFormat="1" ht="19.5" customHeight="1" x14ac:dyDescent="0.25">
      <c r="O628" s="19"/>
      <c r="Q628" s="20"/>
    </row>
    <row r="629" spans="15:17" s="18" customFormat="1" ht="19.5" customHeight="1" x14ac:dyDescent="0.25">
      <c r="O629" s="19"/>
      <c r="Q629" s="20"/>
    </row>
    <row r="630" spans="15:17" s="18" customFormat="1" ht="19.5" customHeight="1" x14ac:dyDescent="0.25">
      <c r="O630" s="19"/>
      <c r="Q630" s="20"/>
    </row>
    <row r="631" spans="15:17" s="18" customFormat="1" ht="19.5" customHeight="1" x14ac:dyDescent="0.25">
      <c r="O631" s="19"/>
      <c r="Q631" s="20"/>
    </row>
    <row r="632" spans="15:17" s="18" customFormat="1" ht="19.5" customHeight="1" x14ac:dyDescent="0.25">
      <c r="O632" s="19"/>
      <c r="Q632" s="20"/>
    </row>
    <row r="633" spans="15:17" s="18" customFormat="1" ht="19.5" customHeight="1" x14ac:dyDescent="0.25">
      <c r="O633" s="19"/>
      <c r="Q633" s="20"/>
    </row>
    <row r="634" spans="15:17" s="18" customFormat="1" ht="19.5" customHeight="1" x14ac:dyDescent="0.25">
      <c r="O634" s="19"/>
      <c r="Q634" s="20"/>
    </row>
    <row r="635" spans="15:17" s="18" customFormat="1" ht="19.5" customHeight="1" x14ac:dyDescent="0.25">
      <c r="O635" s="19"/>
      <c r="Q635" s="20"/>
    </row>
    <row r="636" spans="15:17" s="18" customFormat="1" ht="19.5" customHeight="1" x14ac:dyDescent="0.25">
      <c r="O636" s="19"/>
      <c r="Q636" s="20"/>
    </row>
    <row r="637" spans="15:17" s="18" customFormat="1" ht="19.5" customHeight="1" x14ac:dyDescent="0.25">
      <c r="O637" s="19"/>
      <c r="Q637" s="20"/>
    </row>
    <row r="638" spans="15:17" s="18" customFormat="1" ht="19.5" customHeight="1" x14ac:dyDescent="0.25">
      <c r="O638" s="19"/>
      <c r="Q638" s="20"/>
    </row>
    <row r="639" spans="15:17" s="18" customFormat="1" ht="19.5" customHeight="1" x14ac:dyDescent="0.25">
      <c r="O639" s="19"/>
      <c r="Q639" s="20"/>
    </row>
    <row r="640" spans="15:17" s="18" customFormat="1" ht="19.5" customHeight="1" x14ac:dyDescent="0.25">
      <c r="O640" s="19"/>
      <c r="Q640" s="20"/>
    </row>
    <row r="641" spans="15:17" s="18" customFormat="1" ht="19.5" customHeight="1" x14ac:dyDescent="0.25">
      <c r="O641" s="19"/>
      <c r="Q641" s="20"/>
    </row>
    <row r="642" spans="15:17" s="18" customFormat="1" ht="19.5" customHeight="1" x14ac:dyDescent="0.25">
      <c r="O642" s="19"/>
      <c r="Q642" s="20"/>
    </row>
    <row r="643" spans="15:17" s="18" customFormat="1" ht="19.5" customHeight="1" x14ac:dyDescent="0.25">
      <c r="O643" s="19"/>
      <c r="Q643" s="20"/>
    </row>
    <row r="644" spans="15:17" s="18" customFormat="1" ht="19.5" customHeight="1" x14ac:dyDescent="0.25">
      <c r="O644" s="19"/>
      <c r="Q644" s="20"/>
    </row>
    <row r="645" spans="15:17" s="18" customFormat="1" ht="19.5" customHeight="1" x14ac:dyDescent="0.25">
      <c r="O645" s="19"/>
      <c r="Q645" s="20"/>
    </row>
    <row r="646" spans="15:17" s="18" customFormat="1" ht="19.5" customHeight="1" x14ac:dyDescent="0.25">
      <c r="O646" s="19"/>
      <c r="Q646" s="20"/>
    </row>
    <row r="647" spans="15:17" s="18" customFormat="1" ht="19.5" customHeight="1" x14ac:dyDescent="0.25">
      <c r="O647" s="19"/>
      <c r="Q647" s="20"/>
    </row>
    <row r="648" spans="15:17" s="18" customFormat="1" ht="19.5" customHeight="1" x14ac:dyDescent="0.25">
      <c r="O648" s="19"/>
      <c r="Q648" s="20"/>
    </row>
    <row r="649" spans="15:17" s="18" customFormat="1" ht="19.5" customHeight="1" x14ac:dyDescent="0.25">
      <c r="O649" s="19"/>
      <c r="Q649" s="20"/>
    </row>
    <row r="650" spans="15:17" s="18" customFormat="1" ht="19.5" customHeight="1" x14ac:dyDescent="0.25">
      <c r="O650" s="19"/>
      <c r="Q650" s="20"/>
    </row>
    <row r="651" spans="15:17" s="18" customFormat="1" ht="19.5" customHeight="1" x14ac:dyDescent="0.25">
      <c r="O651" s="19"/>
      <c r="Q651" s="20"/>
    </row>
    <row r="652" spans="15:17" s="18" customFormat="1" ht="19.5" customHeight="1" x14ac:dyDescent="0.25">
      <c r="O652" s="19"/>
      <c r="Q652" s="20"/>
    </row>
    <row r="653" spans="15:17" s="18" customFormat="1" ht="19.5" customHeight="1" x14ac:dyDescent="0.25">
      <c r="O653" s="19"/>
      <c r="Q653" s="20"/>
    </row>
    <row r="654" spans="15:17" s="18" customFormat="1" ht="19.5" customHeight="1" x14ac:dyDescent="0.25">
      <c r="O654" s="19"/>
      <c r="Q654" s="20"/>
    </row>
    <row r="655" spans="15:17" s="18" customFormat="1" ht="19.5" customHeight="1" x14ac:dyDescent="0.25">
      <c r="O655" s="19"/>
      <c r="Q655" s="20"/>
    </row>
    <row r="656" spans="15:17" s="18" customFormat="1" ht="19.5" customHeight="1" x14ac:dyDescent="0.25">
      <c r="O656" s="19"/>
      <c r="Q656" s="20"/>
    </row>
    <row r="657" spans="15:17" s="18" customFormat="1" ht="19.5" customHeight="1" x14ac:dyDescent="0.25">
      <c r="O657" s="19"/>
      <c r="Q657" s="20"/>
    </row>
    <row r="658" spans="15:17" s="18" customFormat="1" ht="19.5" customHeight="1" x14ac:dyDescent="0.25">
      <c r="O658" s="19"/>
      <c r="Q658" s="20"/>
    </row>
    <row r="659" spans="15:17" s="18" customFormat="1" ht="19.5" customHeight="1" x14ac:dyDescent="0.25">
      <c r="O659" s="19"/>
      <c r="Q659" s="20"/>
    </row>
    <row r="660" spans="15:17" s="18" customFormat="1" ht="19.5" customHeight="1" x14ac:dyDescent="0.25">
      <c r="O660" s="19"/>
      <c r="Q660" s="20"/>
    </row>
    <row r="661" spans="15:17" s="18" customFormat="1" ht="19.5" customHeight="1" x14ac:dyDescent="0.25">
      <c r="O661" s="19"/>
      <c r="Q661" s="20"/>
    </row>
    <row r="662" spans="15:17" s="18" customFormat="1" ht="19.5" customHeight="1" x14ac:dyDescent="0.25">
      <c r="O662" s="19"/>
      <c r="Q662" s="20"/>
    </row>
    <row r="663" spans="15:17" s="18" customFormat="1" ht="19.5" customHeight="1" x14ac:dyDescent="0.25">
      <c r="O663" s="19"/>
      <c r="Q663" s="20"/>
    </row>
    <row r="664" spans="15:17" s="18" customFormat="1" ht="19.5" customHeight="1" x14ac:dyDescent="0.25">
      <c r="O664" s="19"/>
      <c r="Q664" s="20"/>
    </row>
    <row r="665" spans="15:17" s="18" customFormat="1" ht="19.5" customHeight="1" x14ac:dyDescent="0.25">
      <c r="O665" s="19"/>
      <c r="Q665" s="20"/>
    </row>
    <row r="666" spans="15:17" s="18" customFormat="1" ht="19.5" customHeight="1" x14ac:dyDescent="0.25">
      <c r="O666" s="19"/>
      <c r="Q666" s="20"/>
    </row>
    <row r="667" spans="15:17" s="18" customFormat="1" ht="19.5" customHeight="1" x14ac:dyDescent="0.25">
      <c r="O667" s="19"/>
      <c r="Q667" s="20"/>
    </row>
    <row r="668" spans="15:17" s="18" customFormat="1" ht="19.5" customHeight="1" x14ac:dyDescent="0.25">
      <c r="O668" s="19"/>
      <c r="Q668" s="20"/>
    </row>
    <row r="669" spans="15:17" s="18" customFormat="1" ht="19.5" customHeight="1" x14ac:dyDescent="0.25">
      <c r="O669" s="19"/>
      <c r="Q669" s="20"/>
    </row>
    <row r="670" spans="15:17" s="18" customFormat="1" ht="19.5" customHeight="1" x14ac:dyDescent="0.25">
      <c r="O670" s="19"/>
      <c r="Q670" s="20"/>
    </row>
    <row r="671" spans="15:17" s="18" customFormat="1" ht="19.5" customHeight="1" x14ac:dyDescent="0.25">
      <c r="O671" s="19"/>
      <c r="Q671" s="20"/>
    </row>
    <row r="672" spans="15:17" s="18" customFormat="1" ht="19.5" customHeight="1" x14ac:dyDescent="0.25">
      <c r="O672" s="19"/>
      <c r="Q672" s="20"/>
    </row>
    <row r="673" spans="15:17" s="18" customFormat="1" ht="19.5" customHeight="1" x14ac:dyDescent="0.25">
      <c r="O673" s="19"/>
      <c r="Q673" s="20"/>
    </row>
    <row r="674" spans="15:17" s="18" customFormat="1" ht="19.5" customHeight="1" x14ac:dyDescent="0.25">
      <c r="O674" s="19"/>
      <c r="Q674" s="20"/>
    </row>
    <row r="675" spans="15:17" s="18" customFormat="1" ht="19.5" customHeight="1" x14ac:dyDescent="0.25">
      <c r="O675" s="19"/>
      <c r="Q675" s="20"/>
    </row>
    <row r="676" spans="15:17" s="18" customFormat="1" ht="19.5" customHeight="1" x14ac:dyDescent="0.25">
      <c r="O676" s="19"/>
      <c r="Q676" s="20"/>
    </row>
    <row r="677" spans="15:17" s="18" customFormat="1" ht="19.5" customHeight="1" x14ac:dyDescent="0.25">
      <c r="O677" s="19"/>
      <c r="Q677" s="20"/>
    </row>
    <row r="678" spans="15:17" s="18" customFormat="1" ht="19.5" customHeight="1" x14ac:dyDescent="0.25">
      <c r="O678" s="19"/>
      <c r="Q678" s="20"/>
    </row>
    <row r="679" spans="15:17" s="18" customFormat="1" ht="19.5" customHeight="1" x14ac:dyDescent="0.25">
      <c r="O679" s="19"/>
      <c r="Q679" s="20"/>
    </row>
    <row r="680" spans="15:17" s="18" customFormat="1" ht="19.5" customHeight="1" x14ac:dyDescent="0.25">
      <c r="O680" s="19"/>
      <c r="Q680" s="20"/>
    </row>
    <row r="681" spans="15:17" s="18" customFormat="1" ht="19.5" customHeight="1" x14ac:dyDescent="0.25">
      <c r="O681" s="19"/>
      <c r="Q681" s="20"/>
    </row>
    <row r="682" spans="15:17" s="18" customFormat="1" ht="19.5" customHeight="1" x14ac:dyDescent="0.25">
      <c r="O682" s="19"/>
      <c r="Q682" s="20"/>
    </row>
    <row r="683" spans="15:17" s="18" customFormat="1" ht="19.5" customHeight="1" x14ac:dyDescent="0.25">
      <c r="O683" s="19"/>
      <c r="Q683" s="20"/>
    </row>
    <row r="684" spans="15:17" s="18" customFormat="1" ht="19.5" customHeight="1" x14ac:dyDescent="0.25">
      <c r="O684" s="19"/>
      <c r="Q684" s="20"/>
    </row>
    <row r="685" spans="15:17" s="18" customFormat="1" ht="19.5" customHeight="1" x14ac:dyDescent="0.25">
      <c r="O685" s="19"/>
      <c r="Q685" s="20"/>
    </row>
    <row r="686" spans="15:17" s="18" customFormat="1" ht="19.5" customHeight="1" x14ac:dyDescent="0.25">
      <c r="O686" s="19"/>
      <c r="Q686" s="20"/>
    </row>
    <row r="687" spans="15:17" s="18" customFormat="1" ht="19.5" customHeight="1" x14ac:dyDescent="0.25">
      <c r="O687" s="19"/>
      <c r="Q687" s="20"/>
    </row>
    <row r="688" spans="15:17" s="18" customFormat="1" ht="19.5" customHeight="1" x14ac:dyDescent="0.25">
      <c r="O688" s="19"/>
      <c r="Q688" s="20"/>
    </row>
    <row r="689" spans="15:17" s="18" customFormat="1" ht="19.5" customHeight="1" x14ac:dyDescent="0.25">
      <c r="O689" s="19"/>
      <c r="Q689" s="20"/>
    </row>
    <row r="690" spans="15:17" s="18" customFormat="1" ht="19.5" customHeight="1" x14ac:dyDescent="0.25">
      <c r="O690" s="19"/>
      <c r="Q690" s="20"/>
    </row>
    <row r="691" spans="15:17" s="18" customFormat="1" ht="19.5" customHeight="1" x14ac:dyDescent="0.25">
      <c r="O691" s="19"/>
      <c r="Q691" s="20"/>
    </row>
    <row r="692" spans="15:17" s="18" customFormat="1" ht="19.5" customHeight="1" x14ac:dyDescent="0.25">
      <c r="O692" s="19"/>
      <c r="Q692" s="20"/>
    </row>
    <row r="693" spans="15:17" s="18" customFormat="1" ht="19.5" customHeight="1" x14ac:dyDescent="0.25">
      <c r="O693" s="19"/>
      <c r="Q693" s="20"/>
    </row>
    <row r="694" spans="15:17" s="18" customFormat="1" ht="19.5" customHeight="1" x14ac:dyDescent="0.25">
      <c r="O694" s="19"/>
      <c r="Q694" s="20"/>
    </row>
    <row r="695" spans="15:17" s="18" customFormat="1" ht="19.5" customHeight="1" x14ac:dyDescent="0.25">
      <c r="O695" s="19"/>
      <c r="Q695" s="20"/>
    </row>
    <row r="696" spans="15:17" s="18" customFormat="1" ht="19.5" customHeight="1" x14ac:dyDescent="0.25">
      <c r="O696" s="19"/>
      <c r="Q696" s="20"/>
    </row>
    <row r="697" spans="15:17" s="18" customFormat="1" ht="19.5" customHeight="1" x14ac:dyDescent="0.25">
      <c r="O697" s="19"/>
      <c r="Q697" s="20"/>
    </row>
    <row r="698" spans="15:17" s="18" customFormat="1" ht="19.5" customHeight="1" x14ac:dyDescent="0.25">
      <c r="O698" s="19"/>
      <c r="Q698" s="20"/>
    </row>
    <row r="699" spans="15:17" s="18" customFormat="1" ht="19.5" customHeight="1" x14ac:dyDescent="0.25">
      <c r="O699" s="19"/>
      <c r="Q699" s="20"/>
    </row>
    <row r="700" spans="15:17" s="18" customFormat="1" ht="19.5" customHeight="1" x14ac:dyDescent="0.25">
      <c r="O700" s="19"/>
      <c r="Q700" s="20"/>
    </row>
    <row r="701" spans="15:17" s="18" customFormat="1" ht="19.5" customHeight="1" x14ac:dyDescent="0.25">
      <c r="O701" s="19"/>
      <c r="Q701" s="20"/>
    </row>
    <row r="702" spans="15:17" s="18" customFormat="1" ht="19.5" customHeight="1" x14ac:dyDescent="0.25">
      <c r="O702" s="19"/>
      <c r="Q702" s="20"/>
    </row>
    <row r="703" spans="15:17" s="18" customFormat="1" ht="19.5" customHeight="1" x14ac:dyDescent="0.25">
      <c r="O703" s="19"/>
      <c r="Q703" s="20"/>
    </row>
    <row r="704" spans="15:17" s="18" customFormat="1" ht="19.5" customHeight="1" x14ac:dyDescent="0.25">
      <c r="O704" s="19"/>
      <c r="Q704" s="20"/>
    </row>
    <row r="705" spans="15:17" s="18" customFormat="1" ht="19.5" customHeight="1" x14ac:dyDescent="0.25">
      <c r="O705" s="19"/>
      <c r="Q705" s="20"/>
    </row>
    <row r="706" spans="15:17" s="18" customFormat="1" ht="19.5" customHeight="1" x14ac:dyDescent="0.25">
      <c r="O706" s="19"/>
      <c r="Q706" s="20"/>
    </row>
    <row r="707" spans="15:17" s="18" customFormat="1" ht="19.5" customHeight="1" x14ac:dyDescent="0.25">
      <c r="O707" s="19"/>
      <c r="Q707" s="20"/>
    </row>
    <row r="708" spans="15:17" s="18" customFormat="1" ht="19.5" customHeight="1" x14ac:dyDescent="0.25">
      <c r="O708" s="19"/>
      <c r="Q708" s="20"/>
    </row>
    <row r="709" spans="15:17" s="18" customFormat="1" ht="19.5" customHeight="1" x14ac:dyDescent="0.25">
      <c r="O709" s="19"/>
      <c r="Q709" s="20"/>
    </row>
    <row r="710" spans="15:17" s="18" customFormat="1" ht="19.5" customHeight="1" x14ac:dyDescent="0.25">
      <c r="O710" s="19"/>
      <c r="Q710" s="20"/>
    </row>
    <row r="711" spans="15:17" s="18" customFormat="1" ht="19.5" customHeight="1" x14ac:dyDescent="0.25">
      <c r="O711" s="19"/>
      <c r="Q711" s="20"/>
    </row>
    <row r="712" spans="15:17" s="18" customFormat="1" ht="19.5" customHeight="1" x14ac:dyDescent="0.25">
      <c r="O712" s="19"/>
      <c r="Q712" s="20"/>
    </row>
    <row r="713" spans="15:17" s="18" customFormat="1" ht="19.5" customHeight="1" x14ac:dyDescent="0.25">
      <c r="O713" s="19"/>
      <c r="Q713" s="20"/>
    </row>
    <row r="714" spans="15:17" s="18" customFormat="1" ht="19.5" customHeight="1" x14ac:dyDescent="0.25">
      <c r="O714" s="19"/>
      <c r="Q714" s="20"/>
    </row>
    <row r="715" spans="15:17" s="18" customFormat="1" ht="19.5" customHeight="1" x14ac:dyDescent="0.25">
      <c r="O715" s="19"/>
      <c r="Q715" s="20"/>
    </row>
    <row r="716" spans="15:17" s="18" customFormat="1" ht="19.5" customHeight="1" x14ac:dyDescent="0.25">
      <c r="O716" s="19"/>
      <c r="Q716" s="20"/>
    </row>
    <row r="717" spans="15:17" s="18" customFormat="1" ht="19.5" customHeight="1" x14ac:dyDescent="0.25">
      <c r="O717" s="19"/>
      <c r="Q717" s="20"/>
    </row>
    <row r="718" spans="15:17" s="18" customFormat="1" ht="19.5" customHeight="1" x14ac:dyDescent="0.25">
      <c r="O718" s="19"/>
      <c r="Q718" s="20"/>
    </row>
    <row r="719" spans="15:17" s="18" customFormat="1" ht="19.5" customHeight="1" x14ac:dyDescent="0.25">
      <c r="O719" s="19"/>
      <c r="Q719" s="20"/>
    </row>
    <row r="720" spans="15:17" s="18" customFormat="1" ht="19.5" customHeight="1" x14ac:dyDescent="0.25">
      <c r="O720" s="19"/>
      <c r="Q720" s="20"/>
    </row>
    <row r="721" spans="15:17" s="18" customFormat="1" ht="19.5" customHeight="1" x14ac:dyDescent="0.25">
      <c r="O721" s="19"/>
      <c r="Q721" s="20"/>
    </row>
    <row r="722" spans="15:17" s="18" customFormat="1" ht="19.5" customHeight="1" x14ac:dyDescent="0.25">
      <c r="O722" s="19"/>
      <c r="Q722" s="20"/>
    </row>
    <row r="723" spans="15:17" s="18" customFormat="1" ht="19.5" customHeight="1" x14ac:dyDescent="0.25">
      <c r="O723" s="19"/>
      <c r="Q723" s="20"/>
    </row>
    <row r="724" spans="15:17" s="18" customFormat="1" ht="19.5" customHeight="1" x14ac:dyDescent="0.25">
      <c r="O724" s="19"/>
      <c r="Q724" s="20"/>
    </row>
    <row r="725" spans="15:17" s="18" customFormat="1" ht="19.5" customHeight="1" x14ac:dyDescent="0.25">
      <c r="O725" s="19"/>
      <c r="Q725" s="20"/>
    </row>
    <row r="726" spans="15:17" s="18" customFormat="1" ht="19.5" customHeight="1" x14ac:dyDescent="0.25">
      <c r="O726" s="19"/>
      <c r="Q726" s="20"/>
    </row>
    <row r="727" spans="15:17" s="18" customFormat="1" ht="19.5" customHeight="1" x14ac:dyDescent="0.25">
      <c r="O727" s="19"/>
      <c r="Q727" s="20"/>
    </row>
    <row r="728" spans="15:17" s="18" customFormat="1" ht="19.5" customHeight="1" x14ac:dyDescent="0.25">
      <c r="O728" s="19"/>
      <c r="Q728" s="20"/>
    </row>
    <row r="729" spans="15:17" s="18" customFormat="1" ht="19.5" customHeight="1" x14ac:dyDescent="0.25">
      <c r="O729" s="19"/>
      <c r="Q729" s="20"/>
    </row>
    <row r="730" spans="15:17" s="18" customFormat="1" ht="19.5" customHeight="1" x14ac:dyDescent="0.25">
      <c r="O730" s="19"/>
      <c r="Q730" s="20"/>
    </row>
    <row r="731" spans="15:17" s="18" customFormat="1" ht="19.5" customHeight="1" x14ac:dyDescent="0.25">
      <c r="O731" s="19"/>
      <c r="Q731" s="20"/>
    </row>
    <row r="732" spans="15:17" s="18" customFormat="1" ht="19.5" customHeight="1" x14ac:dyDescent="0.25">
      <c r="O732" s="19"/>
      <c r="Q732" s="20"/>
    </row>
    <row r="733" spans="15:17" s="18" customFormat="1" ht="19.5" customHeight="1" x14ac:dyDescent="0.25">
      <c r="O733" s="19"/>
      <c r="Q733" s="20"/>
    </row>
    <row r="734" spans="15:17" s="18" customFormat="1" ht="19.5" customHeight="1" x14ac:dyDescent="0.25">
      <c r="O734" s="19"/>
      <c r="Q734" s="20"/>
    </row>
    <row r="735" spans="15:17" s="18" customFormat="1" ht="19.5" customHeight="1" x14ac:dyDescent="0.25">
      <c r="O735" s="19"/>
      <c r="Q735" s="20"/>
    </row>
    <row r="736" spans="15:17" s="18" customFormat="1" ht="19.5" customHeight="1" x14ac:dyDescent="0.25">
      <c r="O736" s="19"/>
      <c r="Q736" s="20"/>
    </row>
    <row r="737" spans="15:17" s="18" customFormat="1" ht="19.5" customHeight="1" x14ac:dyDescent="0.25">
      <c r="O737" s="19"/>
      <c r="Q737" s="20"/>
    </row>
    <row r="738" spans="15:17" s="18" customFormat="1" ht="19.5" customHeight="1" x14ac:dyDescent="0.25">
      <c r="O738" s="19"/>
      <c r="Q738" s="20"/>
    </row>
    <row r="739" spans="15:17" s="18" customFormat="1" ht="19.5" customHeight="1" x14ac:dyDescent="0.25">
      <c r="O739" s="19"/>
      <c r="Q739" s="20"/>
    </row>
    <row r="740" spans="15:17" s="18" customFormat="1" ht="19.5" customHeight="1" x14ac:dyDescent="0.25">
      <c r="O740" s="19"/>
      <c r="Q740" s="20"/>
    </row>
    <row r="741" spans="15:17" s="18" customFormat="1" ht="19.5" customHeight="1" x14ac:dyDescent="0.25">
      <c r="O741" s="19"/>
      <c r="Q741" s="20"/>
    </row>
    <row r="742" spans="15:17" s="18" customFormat="1" ht="19.5" customHeight="1" x14ac:dyDescent="0.25">
      <c r="O742" s="19"/>
      <c r="Q742" s="20"/>
    </row>
    <row r="743" spans="15:17" s="18" customFormat="1" ht="19.5" customHeight="1" x14ac:dyDescent="0.25">
      <c r="O743" s="19"/>
      <c r="Q743" s="20"/>
    </row>
    <row r="744" spans="15:17" s="18" customFormat="1" ht="19.5" customHeight="1" x14ac:dyDescent="0.25">
      <c r="O744" s="19"/>
      <c r="Q744" s="20"/>
    </row>
    <row r="745" spans="15:17" s="18" customFormat="1" ht="19.5" customHeight="1" x14ac:dyDescent="0.25">
      <c r="O745" s="19"/>
      <c r="Q745" s="20"/>
    </row>
    <row r="746" spans="15:17" s="18" customFormat="1" ht="19.5" customHeight="1" x14ac:dyDescent="0.25">
      <c r="O746" s="19"/>
      <c r="Q746" s="20"/>
    </row>
    <row r="747" spans="15:17" s="18" customFormat="1" ht="19.5" customHeight="1" x14ac:dyDescent="0.25">
      <c r="O747" s="19"/>
      <c r="Q747" s="20"/>
    </row>
    <row r="748" spans="15:17" s="18" customFormat="1" ht="19.5" customHeight="1" x14ac:dyDescent="0.25">
      <c r="O748" s="19"/>
      <c r="Q748" s="20"/>
    </row>
    <row r="749" spans="15:17" s="18" customFormat="1" ht="19.5" customHeight="1" x14ac:dyDescent="0.25">
      <c r="O749" s="19"/>
      <c r="Q749" s="20"/>
    </row>
    <row r="750" spans="15:17" s="18" customFormat="1" ht="19.5" customHeight="1" x14ac:dyDescent="0.25">
      <c r="O750" s="19"/>
      <c r="Q750" s="20"/>
    </row>
    <row r="751" spans="15:17" s="18" customFormat="1" ht="19.5" customHeight="1" x14ac:dyDescent="0.25">
      <c r="O751" s="19"/>
      <c r="Q751" s="20"/>
    </row>
    <row r="752" spans="15:17" s="18" customFormat="1" ht="19.5" customHeight="1" x14ac:dyDescent="0.25">
      <c r="O752" s="19"/>
      <c r="Q752" s="20"/>
    </row>
    <row r="753" spans="15:17" s="18" customFormat="1" ht="19.5" customHeight="1" x14ac:dyDescent="0.25">
      <c r="O753" s="19"/>
      <c r="Q753" s="20"/>
    </row>
    <row r="754" spans="15:17" s="18" customFormat="1" ht="19.5" customHeight="1" x14ac:dyDescent="0.25">
      <c r="O754" s="19"/>
      <c r="Q754" s="20"/>
    </row>
    <row r="755" spans="15:17" s="18" customFormat="1" ht="19.5" customHeight="1" x14ac:dyDescent="0.25">
      <c r="O755" s="19"/>
      <c r="Q755" s="20"/>
    </row>
    <row r="756" spans="15:17" s="18" customFormat="1" ht="19.5" customHeight="1" x14ac:dyDescent="0.25">
      <c r="O756" s="19"/>
      <c r="Q756" s="20"/>
    </row>
    <row r="757" spans="15:17" s="18" customFormat="1" ht="19.5" customHeight="1" x14ac:dyDescent="0.25">
      <c r="O757" s="19"/>
      <c r="Q757" s="20"/>
    </row>
    <row r="758" spans="15:17" s="18" customFormat="1" ht="19.5" customHeight="1" x14ac:dyDescent="0.25">
      <c r="O758" s="19"/>
      <c r="Q758" s="20"/>
    </row>
    <row r="759" spans="15:17" s="18" customFormat="1" ht="19.5" customHeight="1" x14ac:dyDescent="0.25">
      <c r="O759" s="19"/>
      <c r="Q759" s="20"/>
    </row>
    <row r="760" spans="15:17" s="18" customFormat="1" ht="19.5" customHeight="1" x14ac:dyDescent="0.25">
      <c r="O760" s="19"/>
      <c r="Q760" s="20"/>
    </row>
    <row r="761" spans="15:17" s="18" customFormat="1" ht="19.5" customHeight="1" x14ac:dyDescent="0.25">
      <c r="O761" s="19"/>
      <c r="Q761" s="20"/>
    </row>
    <row r="762" spans="15:17" s="18" customFormat="1" ht="19.5" customHeight="1" x14ac:dyDescent="0.25">
      <c r="O762" s="19"/>
      <c r="Q762" s="20"/>
    </row>
    <row r="763" spans="15:17" s="18" customFormat="1" ht="19.5" customHeight="1" x14ac:dyDescent="0.25">
      <c r="O763" s="19"/>
      <c r="Q763" s="20"/>
    </row>
    <row r="764" spans="15:17" s="18" customFormat="1" ht="19.5" customHeight="1" x14ac:dyDescent="0.25">
      <c r="O764" s="19"/>
      <c r="Q764" s="20"/>
    </row>
    <row r="765" spans="15:17" s="18" customFormat="1" ht="19.5" customHeight="1" x14ac:dyDescent="0.25">
      <c r="O765" s="19"/>
      <c r="Q765" s="20"/>
    </row>
    <row r="766" spans="15:17" s="18" customFormat="1" ht="19.5" customHeight="1" x14ac:dyDescent="0.25">
      <c r="O766" s="19"/>
      <c r="Q766" s="20"/>
    </row>
    <row r="767" spans="15:17" s="18" customFormat="1" ht="19.5" customHeight="1" x14ac:dyDescent="0.25">
      <c r="O767" s="19"/>
      <c r="Q767" s="20"/>
    </row>
    <row r="768" spans="15:17" s="18" customFormat="1" ht="19.5" customHeight="1" x14ac:dyDescent="0.25">
      <c r="O768" s="19"/>
      <c r="Q768" s="20"/>
    </row>
    <row r="769" spans="15:17" s="18" customFormat="1" ht="19.5" customHeight="1" x14ac:dyDescent="0.25">
      <c r="O769" s="19"/>
      <c r="Q769" s="20"/>
    </row>
    <row r="770" spans="15:17" s="18" customFormat="1" ht="19.5" customHeight="1" x14ac:dyDescent="0.25">
      <c r="O770" s="19"/>
      <c r="Q770" s="20"/>
    </row>
    <row r="771" spans="15:17" s="18" customFormat="1" ht="19.5" customHeight="1" x14ac:dyDescent="0.25">
      <c r="O771" s="19"/>
      <c r="Q771" s="20"/>
    </row>
    <row r="772" spans="15:17" s="18" customFormat="1" ht="19.5" customHeight="1" x14ac:dyDescent="0.25">
      <c r="O772" s="19"/>
      <c r="Q772" s="20"/>
    </row>
    <row r="773" spans="15:17" s="18" customFormat="1" ht="19.5" customHeight="1" x14ac:dyDescent="0.25">
      <c r="O773" s="19"/>
      <c r="Q773" s="20"/>
    </row>
    <row r="774" spans="15:17" s="18" customFormat="1" ht="19.5" customHeight="1" x14ac:dyDescent="0.25">
      <c r="O774" s="19"/>
      <c r="Q774" s="20"/>
    </row>
    <row r="775" spans="15:17" s="18" customFormat="1" ht="19.5" customHeight="1" x14ac:dyDescent="0.25">
      <c r="O775" s="19"/>
      <c r="Q775" s="20"/>
    </row>
    <row r="776" spans="15:17" s="18" customFormat="1" ht="19.5" customHeight="1" x14ac:dyDescent="0.25">
      <c r="O776" s="19"/>
      <c r="Q776" s="20"/>
    </row>
    <row r="777" spans="15:17" s="18" customFormat="1" ht="19.5" customHeight="1" x14ac:dyDescent="0.25">
      <c r="O777" s="19"/>
      <c r="Q777" s="20"/>
    </row>
    <row r="778" spans="15:17" s="18" customFormat="1" ht="19.5" customHeight="1" x14ac:dyDescent="0.25">
      <c r="O778" s="19"/>
      <c r="Q778" s="20"/>
    </row>
    <row r="779" spans="15:17" s="18" customFormat="1" ht="19.5" customHeight="1" x14ac:dyDescent="0.25">
      <c r="O779" s="19"/>
      <c r="Q779" s="20"/>
    </row>
    <row r="780" spans="15:17" s="18" customFormat="1" ht="19.5" customHeight="1" x14ac:dyDescent="0.25">
      <c r="O780" s="19"/>
      <c r="Q780" s="20"/>
    </row>
    <row r="781" spans="15:17" s="18" customFormat="1" ht="19.5" customHeight="1" x14ac:dyDescent="0.25">
      <c r="O781" s="19"/>
      <c r="Q781" s="20"/>
    </row>
    <row r="782" spans="15:17" s="18" customFormat="1" ht="19.5" customHeight="1" x14ac:dyDescent="0.25">
      <c r="O782" s="19"/>
      <c r="Q782" s="20"/>
    </row>
    <row r="783" spans="15:17" s="18" customFormat="1" ht="19.5" customHeight="1" x14ac:dyDescent="0.25">
      <c r="O783" s="19"/>
      <c r="Q783" s="20"/>
    </row>
    <row r="784" spans="15:17" s="18" customFormat="1" ht="19.5" customHeight="1" x14ac:dyDescent="0.25">
      <c r="O784" s="19"/>
      <c r="Q784" s="20"/>
    </row>
    <row r="785" spans="15:17" s="18" customFormat="1" ht="19.5" customHeight="1" x14ac:dyDescent="0.25">
      <c r="O785" s="19"/>
      <c r="Q785" s="20"/>
    </row>
    <row r="786" spans="15:17" s="18" customFormat="1" ht="19.5" customHeight="1" x14ac:dyDescent="0.25">
      <c r="O786" s="19"/>
      <c r="Q786" s="20"/>
    </row>
    <row r="787" spans="15:17" s="18" customFormat="1" ht="19.5" customHeight="1" x14ac:dyDescent="0.25">
      <c r="O787" s="19"/>
      <c r="Q787" s="20"/>
    </row>
    <row r="788" spans="15:17" s="18" customFormat="1" ht="19.5" customHeight="1" x14ac:dyDescent="0.25">
      <c r="O788" s="19"/>
      <c r="Q788" s="20"/>
    </row>
    <row r="789" spans="15:17" s="18" customFormat="1" ht="19.5" customHeight="1" x14ac:dyDescent="0.25">
      <c r="O789" s="19"/>
      <c r="Q789" s="20"/>
    </row>
    <row r="790" spans="15:17" s="18" customFormat="1" ht="19.5" customHeight="1" x14ac:dyDescent="0.25">
      <c r="O790" s="19"/>
      <c r="Q790" s="20"/>
    </row>
    <row r="791" spans="15:17" s="18" customFormat="1" ht="19.5" customHeight="1" x14ac:dyDescent="0.25">
      <c r="O791" s="19"/>
      <c r="Q791" s="20"/>
    </row>
    <row r="792" spans="15:17" s="18" customFormat="1" ht="19.5" customHeight="1" x14ac:dyDescent="0.25">
      <c r="O792" s="19"/>
      <c r="Q792" s="20"/>
    </row>
    <row r="793" spans="15:17" s="18" customFormat="1" ht="19.5" customHeight="1" x14ac:dyDescent="0.25">
      <c r="O793" s="19"/>
      <c r="Q793" s="20"/>
    </row>
    <row r="794" spans="15:17" s="18" customFormat="1" ht="19.5" customHeight="1" x14ac:dyDescent="0.25">
      <c r="O794" s="19"/>
      <c r="Q794" s="20"/>
    </row>
    <row r="795" spans="15:17" s="18" customFormat="1" ht="19.5" customHeight="1" x14ac:dyDescent="0.25">
      <c r="O795" s="19"/>
      <c r="Q795" s="20"/>
    </row>
    <row r="796" spans="15:17" s="18" customFormat="1" ht="19.5" customHeight="1" x14ac:dyDescent="0.25">
      <c r="O796" s="19"/>
      <c r="Q796" s="20"/>
    </row>
    <row r="797" spans="15:17" s="18" customFormat="1" ht="19.5" customHeight="1" x14ac:dyDescent="0.25">
      <c r="O797" s="19"/>
      <c r="Q797" s="20"/>
    </row>
    <row r="798" spans="15:17" s="18" customFormat="1" ht="19.5" customHeight="1" x14ac:dyDescent="0.25">
      <c r="O798" s="19"/>
      <c r="Q798" s="20"/>
    </row>
    <row r="799" spans="15:17" s="18" customFormat="1" ht="19.5" customHeight="1" x14ac:dyDescent="0.25">
      <c r="O799" s="19"/>
      <c r="Q799" s="20"/>
    </row>
    <row r="800" spans="15:17" s="18" customFormat="1" ht="19.5" customHeight="1" x14ac:dyDescent="0.25">
      <c r="O800" s="19"/>
      <c r="Q800" s="20"/>
    </row>
    <row r="801" spans="15:17" s="18" customFormat="1" ht="19.5" customHeight="1" x14ac:dyDescent="0.25">
      <c r="O801" s="19"/>
      <c r="Q801" s="20"/>
    </row>
    <row r="802" spans="15:17" s="18" customFormat="1" ht="19.5" customHeight="1" x14ac:dyDescent="0.25">
      <c r="O802" s="19"/>
      <c r="Q802" s="20"/>
    </row>
    <row r="803" spans="15:17" s="18" customFormat="1" ht="19.5" customHeight="1" x14ac:dyDescent="0.25">
      <c r="O803" s="19"/>
      <c r="Q803" s="20"/>
    </row>
    <row r="804" spans="15:17" s="18" customFormat="1" ht="19.5" customHeight="1" x14ac:dyDescent="0.25">
      <c r="O804" s="19"/>
      <c r="Q804" s="20"/>
    </row>
    <row r="805" spans="15:17" s="18" customFormat="1" ht="19.5" customHeight="1" x14ac:dyDescent="0.25">
      <c r="O805" s="19"/>
      <c r="Q805" s="20"/>
    </row>
    <row r="806" spans="15:17" s="18" customFormat="1" ht="19.5" customHeight="1" x14ac:dyDescent="0.25">
      <c r="O806" s="19"/>
      <c r="Q806" s="20"/>
    </row>
    <row r="807" spans="15:17" s="18" customFormat="1" ht="19.5" customHeight="1" x14ac:dyDescent="0.25">
      <c r="O807" s="19"/>
      <c r="Q807" s="20"/>
    </row>
    <row r="808" spans="15:17" s="18" customFormat="1" ht="19.5" customHeight="1" x14ac:dyDescent="0.25">
      <c r="O808" s="19"/>
      <c r="Q808" s="20"/>
    </row>
    <row r="809" spans="15:17" s="18" customFormat="1" ht="19.5" customHeight="1" x14ac:dyDescent="0.25">
      <c r="O809" s="19"/>
      <c r="Q809" s="20"/>
    </row>
    <row r="810" spans="15:17" s="18" customFormat="1" ht="19.5" customHeight="1" x14ac:dyDescent="0.25">
      <c r="O810" s="19"/>
      <c r="Q810" s="20"/>
    </row>
    <row r="811" spans="15:17" s="18" customFormat="1" ht="19.5" customHeight="1" x14ac:dyDescent="0.25">
      <c r="O811" s="19"/>
      <c r="Q811" s="20"/>
    </row>
    <row r="812" spans="15:17" s="18" customFormat="1" ht="19.5" customHeight="1" x14ac:dyDescent="0.25">
      <c r="O812" s="19"/>
      <c r="Q812" s="20"/>
    </row>
    <row r="813" spans="15:17" s="18" customFormat="1" ht="19.5" customHeight="1" x14ac:dyDescent="0.25">
      <c r="O813" s="19"/>
      <c r="Q813" s="20"/>
    </row>
    <row r="814" spans="15:17" s="18" customFormat="1" ht="19.5" customHeight="1" x14ac:dyDescent="0.25">
      <c r="O814" s="19"/>
      <c r="Q814" s="20"/>
    </row>
    <row r="815" spans="15:17" s="18" customFormat="1" ht="19.5" customHeight="1" x14ac:dyDescent="0.25">
      <c r="O815" s="19"/>
      <c r="Q815" s="20"/>
    </row>
    <row r="816" spans="15:17" s="18" customFormat="1" ht="19.5" customHeight="1" x14ac:dyDescent="0.25">
      <c r="O816" s="19"/>
      <c r="Q816" s="20"/>
    </row>
    <row r="817" spans="15:17" s="18" customFormat="1" ht="19.5" customHeight="1" x14ac:dyDescent="0.25">
      <c r="O817" s="19"/>
      <c r="Q817" s="20"/>
    </row>
    <row r="818" spans="15:17" s="18" customFormat="1" ht="19.5" customHeight="1" x14ac:dyDescent="0.25">
      <c r="O818" s="19"/>
      <c r="Q818" s="20"/>
    </row>
    <row r="819" spans="15:17" s="18" customFormat="1" ht="19.5" customHeight="1" x14ac:dyDescent="0.25">
      <c r="O819" s="19"/>
      <c r="Q819" s="20"/>
    </row>
    <row r="820" spans="15:17" s="18" customFormat="1" ht="19.5" customHeight="1" x14ac:dyDescent="0.25">
      <c r="O820" s="19"/>
      <c r="Q820" s="20"/>
    </row>
    <row r="821" spans="15:17" s="18" customFormat="1" ht="19.5" customHeight="1" x14ac:dyDescent="0.25">
      <c r="O821" s="19"/>
      <c r="Q821" s="20"/>
    </row>
    <row r="822" spans="15:17" s="18" customFormat="1" ht="19.5" customHeight="1" x14ac:dyDescent="0.25">
      <c r="O822" s="19"/>
      <c r="Q822" s="20"/>
    </row>
    <row r="823" spans="15:17" s="18" customFormat="1" ht="19.5" customHeight="1" x14ac:dyDescent="0.25">
      <c r="O823" s="19"/>
      <c r="Q823" s="20"/>
    </row>
    <row r="824" spans="15:17" s="18" customFormat="1" ht="19.5" customHeight="1" x14ac:dyDescent="0.25">
      <c r="O824" s="19"/>
      <c r="Q824" s="20"/>
    </row>
    <row r="825" spans="15:17" s="18" customFormat="1" ht="19.5" customHeight="1" x14ac:dyDescent="0.25">
      <c r="O825" s="19"/>
      <c r="Q825" s="20"/>
    </row>
    <row r="826" spans="15:17" s="18" customFormat="1" ht="19.5" customHeight="1" x14ac:dyDescent="0.25">
      <c r="O826" s="19"/>
      <c r="Q826" s="20"/>
    </row>
    <row r="827" spans="15:17" s="18" customFormat="1" ht="19.5" customHeight="1" x14ac:dyDescent="0.25">
      <c r="O827" s="19"/>
      <c r="Q827" s="20"/>
    </row>
    <row r="828" spans="15:17" s="18" customFormat="1" ht="19.5" customHeight="1" x14ac:dyDescent="0.25">
      <c r="O828" s="19"/>
      <c r="Q828" s="20"/>
    </row>
    <row r="829" spans="15:17" s="18" customFormat="1" ht="19.5" customHeight="1" x14ac:dyDescent="0.25">
      <c r="O829" s="19"/>
      <c r="Q829" s="20"/>
    </row>
    <row r="830" spans="15:17" s="18" customFormat="1" ht="19.5" customHeight="1" x14ac:dyDescent="0.25">
      <c r="O830" s="19"/>
      <c r="Q830" s="20"/>
    </row>
    <row r="831" spans="15:17" s="18" customFormat="1" ht="19.5" customHeight="1" x14ac:dyDescent="0.25">
      <c r="O831" s="19"/>
      <c r="Q831" s="20"/>
    </row>
    <row r="832" spans="15:17" s="18" customFormat="1" ht="19.5" customHeight="1" x14ac:dyDescent="0.25">
      <c r="O832" s="19"/>
      <c r="Q832" s="20"/>
    </row>
    <row r="833" spans="15:17" s="18" customFormat="1" ht="19.5" customHeight="1" x14ac:dyDescent="0.25">
      <c r="O833" s="19"/>
      <c r="Q833" s="20"/>
    </row>
    <row r="834" spans="15:17" s="18" customFormat="1" ht="19.5" customHeight="1" x14ac:dyDescent="0.25">
      <c r="O834" s="19"/>
      <c r="Q834" s="20"/>
    </row>
    <row r="835" spans="15:17" s="18" customFormat="1" ht="19.5" customHeight="1" x14ac:dyDescent="0.25">
      <c r="O835" s="19"/>
      <c r="Q835" s="20"/>
    </row>
    <row r="836" spans="15:17" s="18" customFormat="1" ht="19.5" customHeight="1" x14ac:dyDescent="0.25">
      <c r="O836" s="19"/>
      <c r="Q836" s="20"/>
    </row>
    <row r="837" spans="15:17" s="18" customFormat="1" ht="19.5" customHeight="1" x14ac:dyDescent="0.25">
      <c r="O837" s="19"/>
      <c r="Q837" s="20"/>
    </row>
    <row r="838" spans="15:17" s="18" customFormat="1" ht="19.5" customHeight="1" x14ac:dyDescent="0.25">
      <c r="O838" s="19"/>
      <c r="Q838" s="20"/>
    </row>
    <row r="839" spans="15:17" s="18" customFormat="1" ht="19.5" customHeight="1" x14ac:dyDescent="0.25">
      <c r="O839" s="19"/>
      <c r="Q839" s="20"/>
    </row>
    <row r="840" spans="15:17" s="18" customFormat="1" ht="19.5" customHeight="1" x14ac:dyDescent="0.25">
      <c r="O840" s="19"/>
      <c r="Q840" s="20"/>
    </row>
    <row r="841" spans="15:17" s="18" customFormat="1" ht="19.5" customHeight="1" x14ac:dyDescent="0.25">
      <c r="O841" s="19"/>
      <c r="Q841" s="20"/>
    </row>
    <row r="842" spans="15:17" s="18" customFormat="1" ht="19.5" customHeight="1" x14ac:dyDescent="0.25">
      <c r="O842" s="19"/>
      <c r="Q842" s="20"/>
    </row>
    <row r="843" spans="15:17" s="18" customFormat="1" ht="19.5" customHeight="1" x14ac:dyDescent="0.25">
      <c r="O843" s="19"/>
      <c r="Q843" s="20"/>
    </row>
    <row r="844" spans="15:17" s="18" customFormat="1" ht="19.5" customHeight="1" x14ac:dyDescent="0.25">
      <c r="O844" s="19"/>
      <c r="Q844" s="20"/>
    </row>
    <row r="845" spans="15:17" s="18" customFormat="1" ht="19.5" customHeight="1" x14ac:dyDescent="0.25">
      <c r="O845" s="19"/>
      <c r="Q845" s="20"/>
    </row>
    <row r="846" spans="15:17" s="18" customFormat="1" ht="19.5" customHeight="1" x14ac:dyDescent="0.25">
      <c r="O846" s="19"/>
      <c r="Q846" s="20"/>
    </row>
    <row r="847" spans="15:17" s="18" customFormat="1" ht="19.5" customHeight="1" x14ac:dyDescent="0.25">
      <c r="O847" s="19"/>
      <c r="Q847" s="20"/>
    </row>
    <row r="848" spans="15:17" s="18" customFormat="1" ht="19.5" customHeight="1" x14ac:dyDescent="0.25">
      <c r="O848" s="19"/>
      <c r="Q848" s="20"/>
    </row>
    <row r="849" spans="15:17" s="18" customFormat="1" ht="19.5" customHeight="1" x14ac:dyDescent="0.25">
      <c r="O849" s="19"/>
      <c r="Q849" s="20"/>
    </row>
    <row r="850" spans="15:17" s="18" customFormat="1" ht="19.5" customHeight="1" x14ac:dyDescent="0.25">
      <c r="O850" s="19"/>
      <c r="Q850" s="20"/>
    </row>
    <row r="851" spans="15:17" s="18" customFormat="1" ht="19.5" customHeight="1" x14ac:dyDescent="0.25">
      <c r="O851" s="19"/>
      <c r="Q851" s="20"/>
    </row>
    <row r="852" spans="15:17" s="18" customFormat="1" ht="19.5" customHeight="1" x14ac:dyDescent="0.25">
      <c r="O852" s="19"/>
      <c r="Q852" s="20"/>
    </row>
    <row r="853" spans="15:17" s="18" customFormat="1" ht="19.5" customHeight="1" x14ac:dyDescent="0.25">
      <c r="O853" s="19"/>
      <c r="Q853" s="20"/>
    </row>
    <row r="854" spans="15:17" s="18" customFormat="1" ht="19.5" customHeight="1" x14ac:dyDescent="0.25">
      <c r="O854" s="19"/>
      <c r="Q854" s="20"/>
    </row>
    <row r="855" spans="15:17" s="18" customFormat="1" ht="19.5" customHeight="1" x14ac:dyDescent="0.25">
      <c r="O855" s="19"/>
      <c r="Q855" s="20"/>
    </row>
    <row r="856" spans="15:17" s="18" customFormat="1" ht="19.5" customHeight="1" x14ac:dyDescent="0.25">
      <c r="O856" s="19"/>
      <c r="Q856" s="20"/>
    </row>
    <row r="857" spans="15:17" s="18" customFormat="1" ht="19.5" customHeight="1" x14ac:dyDescent="0.25">
      <c r="O857" s="19"/>
      <c r="Q857" s="20"/>
    </row>
    <row r="858" spans="15:17" s="18" customFormat="1" ht="19.5" customHeight="1" x14ac:dyDescent="0.25">
      <c r="O858" s="19"/>
      <c r="Q858" s="20"/>
    </row>
    <row r="859" spans="15:17" s="18" customFormat="1" ht="19.5" customHeight="1" x14ac:dyDescent="0.25">
      <c r="O859" s="19"/>
      <c r="Q859" s="20"/>
    </row>
    <row r="860" spans="15:17" s="18" customFormat="1" ht="19.5" customHeight="1" x14ac:dyDescent="0.25">
      <c r="O860" s="19"/>
      <c r="Q860" s="20"/>
    </row>
    <row r="861" spans="15:17" s="18" customFormat="1" ht="19.5" customHeight="1" x14ac:dyDescent="0.25">
      <c r="O861" s="19"/>
      <c r="Q861" s="20"/>
    </row>
    <row r="862" spans="15:17" s="18" customFormat="1" ht="19.5" customHeight="1" x14ac:dyDescent="0.25">
      <c r="O862" s="19"/>
      <c r="Q862" s="20"/>
    </row>
    <row r="863" spans="15:17" s="18" customFormat="1" ht="19.5" customHeight="1" x14ac:dyDescent="0.25">
      <c r="O863" s="19"/>
      <c r="Q863" s="20"/>
    </row>
    <row r="864" spans="15:17" s="18" customFormat="1" ht="19.5" customHeight="1" x14ac:dyDescent="0.25">
      <c r="O864" s="19"/>
      <c r="Q864" s="20"/>
    </row>
    <row r="865" spans="15:17" s="18" customFormat="1" ht="19.5" customHeight="1" x14ac:dyDescent="0.25">
      <c r="O865" s="19"/>
      <c r="Q865" s="20"/>
    </row>
    <row r="866" spans="15:17" s="18" customFormat="1" ht="19.5" customHeight="1" x14ac:dyDescent="0.25">
      <c r="O866" s="19"/>
      <c r="Q866" s="20"/>
    </row>
    <row r="867" spans="15:17" s="18" customFormat="1" ht="19.5" customHeight="1" x14ac:dyDescent="0.25">
      <c r="O867" s="19"/>
      <c r="Q867" s="20"/>
    </row>
    <row r="868" spans="15:17" s="18" customFormat="1" ht="19.5" customHeight="1" x14ac:dyDescent="0.25">
      <c r="O868" s="19"/>
      <c r="Q868" s="20"/>
    </row>
    <row r="869" spans="15:17" s="18" customFormat="1" ht="19.5" customHeight="1" x14ac:dyDescent="0.25">
      <c r="O869" s="19"/>
      <c r="Q869" s="20"/>
    </row>
    <row r="870" spans="15:17" s="18" customFormat="1" ht="19.5" customHeight="1" x14ac:dyDescent="0.25">
      <c r="O870" s="19"/>
      <c r="Q870" s="20"/>
    </row>
    <row r="871" spans="15:17" s="18" customFormat="1" ht="19.5" customHeight="1" x14ac:dyDescent="0.25">
      <c r="O871" s="19"/>
      <c r="Q871" s="20"/>
    </row>
    <row r="872" spans="15:17" s="18" customFormat="1" ht="19.5" customHeight="1" x14ac:dyDescent="0.25">
      <c r="O872" s="19"/>
      <c r="Q872" s="20"/>
    </row>
    <row r="873" spans="15:17" s="18" customFormat="1" ht="19.5" customHeight="1" x14ac:dyDescent="0.25">
      <c r="O873" s="19"/>
      <c r="Q873" s="20"/>
    </row>
    <row r="874" spans="15:17" s="18" customFormat="1" ht="19.5" customHeight="1" x14ac:dyDescent="0.25">
      <c r="O874" s="19"/>
      <c r="Q874" s="20"/>
    </row>
    <row r="875" spans="15:17" s="18" customFormat="1" ht="19.5" customHeight="1" x14ac:dyDescent="0.25">
      <c r="O875" s="19"/>
      <c r="Q875" s="20"/>
    </row>
    <row r="876" spans="15:17" s="18" customFormat="1" ht="19.5" customHeight="1" x14ac:dyDescent="0.25">
      <c r="O876" s="19"/>
      <c r="Q876" s="20"/>
    </row>
    <row r="877" spans="15:17" s="18" customFormat="1" ht="19.5" customHeight="1" x14ac:dyDescent="0.25">
      <c r="O877" s="19"/>
      <c r="Q877" s="20"/>
    </row>
    <row r="878" spans="15:17" s="18" customFormat="1" ht="19.5" customHeight="1" x14ac:dyDescent="0.25">
      <c r="O878" s="19"/>
      <c r="Q878" s="20"/>
    </row>
    <row r="879" spans="15:17" s="18" customFormat="1" ht="19.5" customHeight="1" x14ac:dyDescent="0.25">
      <c r="O879" s="19"/>
      <c r="Q879" s="20"/>
    </row>
    <row r="880" spans="15:17" s="18" customFormat="1" ht="19.5" customHeight="1" x14ac:dyDescent="0.25">
      <c r="O880" s="19"/>
      <c r="Q880" s="20"/>
    </row>
    <row r="881" spans="15:17" s="18" customFormat="1" ht="19.5" customHeight="1" x14ac:dyDescent="0.25">
      <c r="O881" s="19"/>
      <c r="Q881" s="20"/>
    </row>
    <row r="882" spans="15:17" s="18" customFormat="1" ht="19.5" customHeight="1" x14ac:dyDescent="0.25">
      <c r="O882" s="19"/>
      <c r="Q882" s="20"/>
    </row>
    <row r="883" spans="15:17" s="18" customFormat="1" ht="19.5" customHeight="1" x14ac:dyDescent="0.25">
      <c r="O883" s="19"/>
      <c r="Q883" s="20"/>
    </row>
    <row r="884" spans="15:17" s="18" customFormat="1" ht="19.5" customHeight="1" x14ac:dyDescent="0.25">
      <c r="O884" s="19"/>
      <c r="Q884" s="20"/>
    </row>
    <row r="885" spans="15:17" s="18" customFormat="1" ht="19.5" customHeight="1" x14ac:dyDescent="0.25">
      <c r="O885" s="19"/>
      <c r="Q885" s="20"/>
    </row>
    <row r="886" spans="15:17" s="18" customFormat="1" ht="19.5" customHeight="1" x14ac:dyDescent="0.25">
      <c r="O886" s="19"/>
      <c r="Q886" s="20"/>
    </row>
    <row r="887" spans="15:17" s="18" customFormat="1" ht="19.5" customHeight="1" x14ac:dyDescent="0.25">
      <c r="O887" s="19"/>
      <c r="Q887" s="20"/>
    </row>
    <row r="888" spans="15:17" s="18" customFormat="1" ht="19.5" customHeight="1" x14ac:dyDescent="0.25">
      <c r="O888" s="19"/>
      <c r="Q888" s="20"/>
    </row>
    <row r="889" spans="15:17" s="18" customFormat="1" ht="19.5" customHeight="1" x14ac:dyDescent="0.25">
      <c r="O889" s="19"/>
      <c r="Q889" s="20"/>
    </row>
    <row r="890" spans="15:17" s="18" customFormat="1" ht="19.5" customHeight="1" x14ac:dyDescent="0.25">
      <c r="O890" s="19"/>
      <c r="Q890" s="20"/>
    </row>
    <row r="891" spans="15:17" s="18" customFormat="1" ht="19.5" customHeight="1" x14ac:dyDescent="0.25">
      <c r="O891" s="19"/>
      <c r="Q891" s="20"/>
    </row>
    <row r="892" spans="15:17" s="18" customFormat="1" ht="19.5" customHeight="1" x14ac:dyDescent="0.25">
      <c r="O892" s="19"/>
      <c r="Q892" s="20"/>
    </row>
    <row r="893" spans="15:17" s="18" customFormat="1" ht="19.5" customHeight="1" x14ac:dyDescent="0.25">
      <c r="O893" s="19"/>
      <c r="Q893" s="20"/>
    </row>
    <row r="894" spans="15:17" s="18" customFormat="1" ht="19.5" customHeight="1" x14ac:dyDescent="0.25">
      <c r="O894" s="19"/>
      <c r="Q894" s="20"/>
    </row>
    <row r="895" spans="15:17" s="18" customFormat="1" ht="19.5" customHeight="1" x14ac:dyDescent="0.25">
      <c r="O895" s="19"/>
      <c r="Q895" s="20"/>
    </row>
    <row r="896" spans="15:17" s="18" customFormat="1" ht="19.5" customHeight="1" x14ac:dyDescent="0.25">
      <c r="O896" s="19"/>
      <c r="Q896" s="20"/>
    </row>
    <row r="897" spans="15:17" s="18" customFormat="1" ht="19.5" customHeight="1" x14ac:dyDescent="0.25">
      <c r="O897" s="19"/>
      <c r="Q897" s="20"/>
    </row>
    <row r="898" spans="15:17" s="18" customFormat="1" ht="19.5" customHeight="1" x14ac:dyDescent="0.25">
      <c r="O898" s="19"/>
      <c r="Q898" s="20"/>
    </row>
    <row r="899" spans="15:17" s="18" customFormat="1" ht="19.5" customHeight="1" x14ac:dyDescent="0.25">
      <c r="O899" s="19"/>
      <c r="Q899" s="20"/>
    </row>
    <row r="900" spans="15:17" s="18" customFormat="1" ht="19.5" customHeight="1" x14ac:dyDescent="0.25">
      <c r="O900" s="19"/>
      <c r="Q900" s="20"/>
    </row>
    <row r="901" spans="15:17" s="18" customFormat="1" ht="19.5" customHeight="1" x14ac:dyDescent="0.25">
      <c r="O901" s="19"/>
      <c r="Q901" s="20"/>
    </row>
    <row r="902" spans="15:17" s="18" customFormat="1" ht="19.5" customHeight="1" x14ac:dyDescent="0.25">
      <c r="O902" s="19"/>
      <c r="Q902" s="20"/>
    </row>
    <row r="903" spans="15:17" s="18" customFormat="1" ht="19.5" customHeight="1" x14ac:dyDescent="0.25">
      <c r="O903" s="19"/>
      <c r="Q903" s="20"/>
    </row>
    <row r="904" spans="15:17" s="18" customFormat="1" ht="19.5" customHeight="1" x14ac:dyDescent="0.25">
      <c r="O904" s="19"/>
      <c r="Q904" s="20"/>
    </row>
    <row r="905" spans="15:17" s="18" customFormat="1" ht="19.5" customHeight="1" x14ac:dyDescent="0.25">
      <c r="O905" s="19"/>
      <c r="Q905" s="20"/>
    </row>
    <row r="906" spans="15:17" s="18" customFormat="1" ht="19.5" customHeight="1" x14ac:dyDescent="0.25">
      <c r="O906" s="19"/>
      <c r="Q906" s="20"/>
    </row>
    <row r="907" spans="15:17" s="18" customFormat="1" ht="19.5" customHeight="1" x14ac:dyDescent="0.25">
      <c r="O907" s="19"/>
      <c r="Q907" s="20"/>
    </row>
    <row r="908" spans="15:17" s="18" customFormat="1" ht="19.5" customHeight="1" x14ac:dyDescent="0.25">
      <c r="O908" s="19"/>
      <c r="Q908" s="20"/>
    </row>
    <row r="909" spans="15:17" s="18" customFormat="1" ht="19.5" customHeight="1" x14ac:dyDescent="0.25">
      <c r="O909" s="19"/>
      <c r="Q909" s="20"/>
    </row>
    <row r="910" spans="15:17" s="18" customFormat="1" ht="19.5" customHeight="1" x14ac:dyDescent="0.25">
      <c r="O910" s="19"/>
      <c r="Q910" s="20"/>
    </row>
    <row r="911" spans="15:17" s="18" customFormat="1" ht="19.5" customHeight="1" x14ac:dyDescent="0.25">
      <c r="O911" s="19"/>
      <c r="Q911" s="20"/>
    </row>
    <row r="912" spans="15:17" s="18" customFormat="1" ht="19.5" customHeight="1" x14ac:dyDescent="0.25">
      <c r="O912" s="19"/>
      <c r="Q912" s="20"/>
    </row>
    <row r="913" spans="15:17" s="18" customFormat="1" ht="19.5" customHeight="1" x14ac:dyDescent="0.25">
      <c r="O913" s="19"/>
      <c r="Q913" s="20"/>
    </row>
    <row r="914" spans="15:17" s="18" customFormat="1" ht="19.5" customHeight="1" x14ac:dyDescent="0.25">
      <c r="O914" s="19"/>
      <c r="Q914" s="20"/>
    </row>
    <row r="915" spans="15:17" s="18" customFormat="1" ht="19.5" customHeight="1" x14ac:dyDescent="0.25">
      <c r="O915" s="19"/>
      <c r="Q915" s="20"/>
    </row>
    <row r="916" spans="15:17" s="18" customFormat="1" ht="19.5" customHeight="1" x14ac:dyDescent="0.25">
      <c r="O916" s="19"/>
      <c r="Q916" s="20"/>
    </row>
    <row r="917" spans="15:17" s="18" customFormat="1" ht="19.5" customHeight="1" x14ac:dyDescent="0.25">
      <c r="O917" s="19"/>
      <c r="Q917" s="20"/>
    </row>
    <row r="918" spans="15:17" s="18" customFormat="1" ht="19.5" customHeight="1" x14ac:dyDescent="0.25">
      <c r="O918" s="19"/>
      <c r="Q918" s="20"/>
    </row>
    <row r="919" spans="15:17" s="18" customFormat="1" ht="19.5" customHeight="1" x14ac:dyDescent="0.25">
      <c r="O919" s="19"/>
      <c r="Q919" s="20"/>
    </row>
    <row r="920" spans="15:17" s="18" customFormat="1" ht="19.5" customHeight="1" x14ac:dyDescent="0.25">
      <c r="O920" s="19"/>
      <c r="Q920" s="20"/>
    </row>
    <row r="921" spans="15:17" s="18" customFormat="1" ht="19.5" customHeight="1" x14ac:dyDescent="0.25">
      <c r="O921" s="19"/>
      <c r="Q921" s="20"/>
    </row>
    <row r="922" spans="15:17" s="18" customFormat="1" ht="19.5" customHeight="1" x14ac:dyDescent="0.25">
      <c r="O922" s="19"/>
      <c r="Q922" s="20"/>
    </row>
    <row r="923" spans="15:17" s="18" customFormat="1" ht="19.5" customHeight="1" x14ac:dyDescent="0.25">
      <c r="O923" s="19"/>
      <c r="Q923" s="20"/>
    </row>
    <row r="924" spans="15:17" s="18" customFormat="1" ht="19.5" customHeight="1" x14ac:dyDescent="0.25">
      <c r="O924" s="19"/>
      <c r="Q924" s="20"/>
    </row>
    <row r="925" spans="15:17" s="18" customFormat="1" ht="19.5" customHeight="1" x14ac:dyDescent="0.25">
      <c r="O925" s="19"/>
      <c r="Q925" s="20"/>
    </row>
    <row r="926" spans="15:17" s="18" customFormat="1" ht="19.5" customHeight="1" x14ac:dyDescent="0.25">
      <c r="O926" s="19"/>
      <c r="Q926" s="20"/>
    </row>
    <row r="927" spans="15:17" s="18" customFormat="1" ht="19.5" customHeight="1" x14ac:dyDescent="0.25">
      <c r="O927" s="19"/>
      <c r="Q927" s="20"/>
    </row>
    <row r="928" spans="15:17" s="18" customFormat="1" ht="19.5" customHeight="1" x14ac:dyDescent="0.25">
      <c r="O928" s="19"/>
      <c r="Q928" s="20"/>
    </row>
    <row r="929" spans="15:17" s="18" customFormat="1" ht="19.5" customHeight="1" x14ac:dyDescent="0.25">
      <c r="O929" s="19"/>
      <c r="Q929" s="20"/>
    </row>
    <row r="930" spans="15:17" s="18" customFormat="1" ht="19.5" customHeight="1" x14ac:dyDescent="0.25">
      <c r="O930" s="19"/>
      <c r="Q930" s="20"/>
    </row>
    <row r="931" spans="15:17" s="18" customFormat="1" ht="19.5" customHeight="1" x14ac:dyDescent="0.25">
      <c r="O931" s="19"/>
      <c r="Q931" s="20"/>
    </row>
    <row r="932" spans="15:17" s="18" customFormat="1" ht="19.5" customHeight="1" x14ac:dyDescent="0.25">
      <c r="O932" s="19"/>
      <c r="Q932" s="20"/>
    </row>
    <row r="933" spans="15:17" s="18" customFormat="1" ht="19.5" customHeight="1" x14ac:dyDescent="0.25">
      <c r="O933" s="19"/>
      <c r="Q933" s="20"/>
    </row>
    <row r="934" spans="15:17" s="18" customFormat="1" ht="19.5" customHeight="1" x14ac:dyDescent="0.25">
      <c r="O934" s="19"/>
      <c r="Q934" s="20"/>
    </row>
    <row r="935" spans="15:17" s="18" customFormat="1" ht="19.5" customHeight="1" x14ac:dyDescent="0.25">
      <c r="O935" s="19"/>
      <c r="Q935" s="20"/>
    </row>
    <row r="936" spans="15:17" s="18" customFormat="1" ht="19.5" customHeight="1" x14ac:dyDescent="0.25">
      <c r="O936" s="19"/>
      <c r="Q936" s="20"/>
    </row>
    <row r="937" spans="15:17" s="18" customFormat="1" ht="19.5" customHeight="1" x14ac:dyDescent="0.25">
      <c r="O937" s="19"/>
      <c r="Q937" s="20"/>
    </row>
    <row r="938" spans="15:17" s="18" customFormat="1" ht="19.5" customHeight="1" x14ac:dyDescent="0.25">
      <c r="O938" s="19"/>
      <c r="Q938" s="20"/>
    </row>
    <row r="939" spans="15:17" s="18" customFormat="1" ht="19.5" customHeight="1" x14ac:dyDescent="0.25">
      <c r="O939" s="19"/>
      <c r="Q939" s="20"/>
    </row>
    <row r="940" spans="15:17" s="18" customFormat="1" ht="19.5" customHeight="1" x14ac:dyDescent="0.25">
      <c r="O940" s="19"/>
      <c r="Q940" s="20"/>
    </row>
    <row r="941" spans="15:17" s="18" customFormat="1" ht="19.5" customHeight="1" x14ac:dyDescent="0.25">
      <c r="O941" s="19"/>
      <c r="Q941" s="20"/>
    </row>
    <row r="942" spans="15:17" s="18" customFormat="1" ht="19.5" customHeight="1" x14ac:dyDescent="0.25">
      <c r="O942" s="19"/>
      <c r="Q942" s="20"/>
    </row>
    <row r="943" spans="15:17" s="18" customFormat="1" ht="19.5" customHeight="1" x14ac:dyDescent="0.25">
      <c r="O943" s="19"/>
      <c r="Q943" s="20"/>
    </row>
    <row r="944" spans="15:17" s="18" customFormat="1" ht="19.5" customHeight="1" x14ac:dyDescent="0.25">
      <c r="O944" s="19"/>
      <c r="Q944" s="20"/>
    </row>
    <row r="945" spans="15:17" s="18" customFormat="1" ht="19.5" customHeight="1" x14ac:dyDescent="0.25">
      <c r="O945" s="19"/>
      <c r="Q945" s="20"/>
    </row>
    <row r="946" spans="15:17" s="18" customFormat="1" ht="19.5" customHeight="1" x14ac:dyDescent="0.25">
      <c r="O946" s="19"/>
      <c r="Q946" s="20"/>
    </row>
    <row r="947" spans="15:17" s="18" customFormat="1" ht="19.5" customHeight="1" x14ac:dyDescent="0.25">
      <c r="O947" s="19"/>
      <c r="Q947" s="20"/>
    </row>
    <row r="948" spans="15:17" s="18" customFormat="1" ht="19.5" customHeight="1" x14ac:dyDescent="0.25">
      <c r="O948" s="19"/>
      <c r="Q948" s="20"/>
    </row>
    <row r="949" spans="15:17" s="18" customFormat="1" ht="19.5" customHeight="1" x14ac:dyDescent="0.25">
      <c r="O949" s="19"/>
      <c r="Q949" s="20"/>
    </row>
    <row r="950" spans="15:17" s="18" customFormat="1" ht="19.5" customHeight="1" x14ac:dyDescent="0.25">
      <c r="O950" s="19"/>
      <c r="Q950" s="20"/>
    </row>
    <row r="951" spans="15:17" s="18" customFormat="1" ht="19.5" customHeight="1" x14ac:dyDescent="0.25">
      <c r="O951" s="19"/>
      <c r="Q951" s="20"/>
    </row>
    <row r="952" spans="15:17" s="18" customFormat="1" ht="19.5" customHeight="1" x14ac:dyDescent="0.25">
      <c r="O952" s="19"/>
      <c r="Q952" s="20"/>
    </row>
    <row r="953" spans="15:17" s="18" customFormat="1" ht="19.5" customHeight="1" x14ac:dyDescent="0.25">
      <c r="O953" s="19"/>
      <c r="Q953" s="20"/>
    </row>
    <row r="954" spans="15:17" s="18" customFormat="1" ht="19.5" customHeight="1" x14ac:dyDescent="0.25">
      <c r="O954" s="19"/>
      <c r="Q954" s="20"/>
    </row>
    <row r="955" spans="15:17" s="18" customFormat="1" ht="19.5" customHeight="1" x14ac:dyDescent="0.25">
      <c r="O955" s="19"/>
      <c r="Q955" s="20"/>
    </row>
    <row r="956" spans="15:17" s="18" customFormat="1" ht="19.5" customHeight="1" x14ac:dyDescent="0.25">
      <c r="O956" s="19"/>
      <c r="Q956" s="20"/>
    </row>
    <row r="957" spans="15:17" s="18" customFormat="1" ht="19.5" customHeight="1" x14ac:dyDescent="0.25">
      <c r="O957" s="19"/>
      <c r="Q957" s="20"/>
    </row>
    <row r="958" spans="15:17" s="18" customFormat="1" ht="19.5" customHeight="1" x14ac:dyDescent="0.25">
      <c r="O958" s="19"/>
      <c r="Q958" s="20"/>
    </row>
    <row r="959" spans="15:17" s="18" customFormat="1" ht="19.5" customHeight="1" x14ac:dyDescent="0.25">
      <c r="O959" s="19"/>
      <c r="Q959" s="20"/>
    </row>
    <row r="960" spans="15:17" s="18" customFormat="1" ht="19.5" customHeight="1" x14ac:dyDescent="0.25">
      <c r="O960" s="19"/>
      <c r="Q960" s="20"/>
    </row>
    <row r="961" spans="15:17" s="18" customFormat="1" ht="19.5" customHeight="1" x14ac:dyDescent="0.25">
      <c r="O961" s="19"/>
      <c r="Q961" s="20"/>
    </row>
    <row r="962" spans="15:17" s="18" customFormat="1" ht="19.5" customHeight="1" x14ac:dyDescent="0.25">
      <c r="O962" s="19"/>
      <c r="Q962" s="20"/>
    </row>
    <row r="963" spans="15:17" s="18" customFormat="1" ht="19.5" customHeight="1" x14ac:dyDescent="0.25">
      <c r="O963" s="19"/>
      <c r="Q963" s="20"/>
    </row>
    <row r="964" spans="15:17" s="18" customFormat="1" ht="19.5" customHeight="1" x14ac:dyDescent="0.25">
      <c r="O964" s="19"/>
      <c r="Q964" s="20"/>
    </row>
    <row r="965" spans="15:17" s="18" customFormat="1" ht="19.5" customHeight="1" x14ac:dyDescent="0.25">
      <c r="O965" s="19"/>
      <c r="Q965" s="20"/>
    </row>
    <row r="966" spans="15:17" s="18" customFormat="1" ht="19.5" customHeight="1" x14ac:dyDescent="0.25">
      <c r="O966" s="19"/>
      <c r="Q966" s="20"/>
    </row>
    <row r="967" spans="15:17" s="18" customFormat="1" ht="19.5" customHeight="1" x14ac:dyDescent="0.25">
      <c r="O967" s="19"/>
      <c r="Q967" s="20"/>
    </row>
    <row r="968" spans="15:17" s="18" customFormat="1" ht="19.5" customHeight="1" x14ac:dyDescent="0.25">
      <c r="O968" s="19"/>
      <c r="Q968" s="20"/>
    </row>
    <row r="969" spans="15:17" s="18" customFormat="1" ht="19.5" customHeight="1" x14ac:dyDescent="0.25">
      <c r="O969" s="19"/>
      <c r="Q969" s="20"/>
    </row>
    <row r="970" spans="15:17" s="18" customFormat="1" ht="19.5" customHeight="1" x14ac:dyDescent="0.25">
      <c r="O970" s="19"/>
      <c r="Q970" s="20"/>
    </row>
    <row r="971" spans="15:17" s="18" customFormat="1" ht="19.5" customHeight="1" x14ac:dyDescent="0.25">
      <c r="O971" s="19"/>
      <c r="Q971" s="20"/>
    </row>
    <row r="972" spans="15:17" s="18" customFormat="1" ht="19.5" customHeight="1" x14ac:dyDescent="0.25">
      <c r="O972" s="19"/>
      <c r="Q972" s="20"/>
    </row>
    <row r="973" spans="15:17" s="18" customFormat="1" ht="19.5" customHeight="1" x14ac:dyDescent="0.25">
      <c r="O973" s="19"/>
      <c r="Q973" s="20"/>
    </row>
    <row r="974" spans="15:17" s="18" customFormat="1" ht="19.5" customHeight="1" x14ac:dyDescent="0.25">
      <c r="O974" s="19"/>
      <c r="Q974" s="20"/>
    </row>
    <row r="975" spans="15:17" s="18" customFormat="1" ht="19.5" customHeight="1" x14ac:dyDescent="0.25">
      <c r="O975" s="19"/>
      <c r="Q975" s="20"/>
    </row>
    <row r="976" spans="15:17" s="18" customFormat="1" ht="19.5" customHeight="1" x14ac:dyDescent="0.25">
      <c r="O976" s="19"/>
      <c r="Q976" s="20"/>
    </row>
    <row r="977" spans="15:17" s="18" customFormat="1" ht="19.5" customHeight="1" x14ac:dyDescent="0.25">
      <c r="O977" s="19"/>
      <c r="Q977" s="20"/>
    </row>
    <row r="978" spans="15:17" s="18" customFormat="1" ht="19.5" customHeight="1" x14ac:dyDescent="0.25">
      <c r="O978" s="19"/>
      <c r="Q978" s="20"/>
    </row>
    <row r="979" spans="15:17" s="18" customFormat="1" ht="19.5" customHeight="1" x14ac:dyDescent="0.25">
      <c r="O979" s="19"/>
      <c r="Q979" s="20"/>
    </row>
    <row r="980" spans="15:17" s="18" customFormat="1" ht="19.5" customHeight="1" x14ac:dyDescent="0.25">
      <c r="O980" s="19"/>
      <c r="Q980" s="20"/>
    </row>
    <row r="981" spans="15:17" s="18" customFormat="1" ht="19.5" customHeight="1" x14ac:dyDescent="0.25">
      <c r="O981" s="19"/>
      <c r="Q981" s="20"/>
    </row>
    <row r="982" spans="15:17" s="18" customFormat="1" ht="19.5" customHeight="1" x14ac:dyDescent="0.25">
      <c r="O982" s="19"/>
      <c r="Q982" s="20"/>
    </row>
    <row r="983" spans="15:17" s="18" customFormat="1" ht="19.5" customHeight="1" x14ac:dyDescent="0.25">
      <c r="O983" s="19"/>
      <c r="Q983" s="20"/>
    </row>
    <row r="984" spans="15:17" s="18" customFormat="1" ht="19.5" customHeight="1" x14ac:dyDescent="0.25">
      <c r="O984" s="19"/>
      <c r="Q984" s="20"/>
    </row>
    <row r="985" spans="15:17" s="18" customFormat="1" ht="19.5" customHeight="1" x14ac:dyDescent="0.25">
      <c r="O985" s="19"/>
      <c r="Q985" s="20"/>
    </row>
    <row r="986" spans="15:17" s="18" customFormat="1" ht="19.5" customHeight="1" x14ac:dyDescent="0.25">
      <c r="O986" s="19"/>
      <c r="Q986" s="20"/>
    </row>
    <row r="987" spans="15:17" s="18" customFormat="1" ht="19.5" customHeight="1" x14ac:dyDescent="0.25">
      <c r="O987" s="19"/>
      <c r="Q987" s="20"/>
    </row>
    <row r="988" spans="15:17" s="18" customFormat="1" ht="19.5" customHeight="1" x14ac:dyDescent="0.25">
      <c r="O988" s="19"/>
      <c r="Q988" s="20"/>
    </row>
    <row r="989" spans="15:17" s="18" customFormat="1" ht="19.5" customHeight="1" x14ac:dyDescent="0.25">
      <c r="O989" s="19"/>
      <c r="Q989" s="20"/>
    </row>
    <row r="990" spans="15:17" s="18" customFormat="1" ht="19.5" customHeight="1" x14ac:dyDescent="0.25">
      <c r="O990" s="19"/>
      <c r="Q990" s="20"/>
    </row>
    <row r="991" spans="15:17" s="18" customFormat="1" ht="19.5" customHeight="1" x14ac:dyDescent="0.25">
      <c r="O991" s="19"/>
      <c r="Q991" s="20"/>
    </row>
    <row r="992" spans="15:17" s="18" customFormat="1" ht="19.5" customHeight="1" x14ac:dyDescent="0.25">
      <c r="O992" s="19"/>
      <c r="Q992" s="20"/>
    </row>
    <row r="993" spans="15:17" s="18" customFormat="1" ht="19.5" customHeight="1" x14ac:dyDescent="0.25">
      <c r="O993" s="19"/>
      <c r="Q993" s="20"/>
    </row>
    <row r="994" spans="15:17" s="18" customFormat="1" ht="19.5" customHeight="1" x14ac:dyDescent="0.25">
      <c r="O994" s="19"/>
      <c r="Q994" s="20"/>
    </row>
  </sheetData>
  <mergeCells count="2">
    <mergeCell ref="M2:N2"/>
    <mergeCell ref="M3:N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14</xdr:col>
                    <xdr:colOff>200025</xdr:colOff>
                    <xdr:row>1</xdr:row>
                    <xdr:rowOff>142875</xdr:rowOff>
                  </from>
                  <to>
                    <xdr:col>19</xdr:col>
                    <xdr:colOff>161925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LUNES">
                <anchor moveWithCells="1">
                  <from>
                    <xdr:col>19</xdr:col>
                    <xdr:colOff>219075</xdr:colOff>
                    <xdr:row>1</xdr:row>
                    <xdr:rowOff>152400</xdr:rowOff>
                  </from>
                  <to>
                    <xdr:col>25</xdr:col>
                    <xdr:colOff>133350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Ropero</dc:creator>
  <cp:lastModifiedBy>Juan Ropero</cp:lastModifiedBy>
  <cp:lastPrinted>2016-08-28T06:52:58Z</cp:lastPrinted>
  <dcterms:created xsi:type="dcterms:W3CDTF">2016-08-24T04:49:59Z</dcterms:created>
  <dcterms:modified xsi:type="dcterms:W3CDTF">2017-08-19T18:40:53Z</dcterms:modified>
</cp:coreProperties>
</file>